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7.xml" ContentType="application/vnd.openxmlformats-officedocument.drawing+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8.xml" ContentType="application/vnd.openxmlformats-officedocument.drawing+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G:\Drives compartilhados\CEGI_SERVIÇO\METAS 2026\Relatórios\Site\Publicação para Rkng Transp\"/>
    </mc:Choice>
  </mc:AlternateContent>
  <xr:revisionPtr revIDLastSave="0" documentId="13_ncr:1_{26741172-14FE-4850-A8B0-28FCC715C816}" xr6:coauthVersionLast="47" xr6:coauthVersionMax="47" xr10:uidLastSave="{00000000-0000-0000-0000-000000000000}"/>
  <bookViews>
    <workbookView xWindow="28680" yWindow="3405" windowWidth="21840" windowHeight="13020" tabRatio="999" activeTab="4" xr2:uid="{00000000-000D-0000-FFFF-FFFF00000000}"/>
  </bookViews>
  <sheets>
    <sheet name="Metas 2026" sheetId="16" r:id="rId1"/>
    <sheet name="M1-1ºG" sheetId="31" r:id="rId2"/>
    <sheet name="M1-2ºG" sheetId="32" r:id="rId3"/>
    <sheet name="M1-Geral" sheetId="33" r:id="rId4"/>
    <sheet name="M2-1ºG(prt1)" sheetId="10" r:id="rId5"/>
    <sheet name="M2-2ºG(prt1)" sheetId="11" r:id="rId6"/>
    <sheet name="M2-Geral(prt1)" sheetId="12" r:id="rId7"/>
    <sheet name="M2-1ºG(prt2)" sheetId="37" r:id="rId8"/>
    <sheet name="M2-2ºG(prt2)" sheetId="38" r:id="rId9"/>
    <sheet name="M2-Geral(prt2)" sheetId="39" r:id="rId10"/>
    <sheet name="Meta 3" sheetId="9" r:id="rId11"/>
    <sheet name="Meta 5-1ºG" sheetId="8" r:id="rId12"/>
    <sheet name="Meta 5-2ºG" sheetId="25" r:id="rId13"/>
    <sheet name="Meta 5-Geral" sheetId="26" r:id="rId14"/>
    <sheet name="Mt.Esp.3(IEESO)" sheetId="40" r:id="rId15"/>
    <sheet name="M9" sheetId="18" r:id="rId16"/>
    <sheet name="Mt.Esp.5(ICTI)" sheetId="36" r:id="rId17"/>
    <sheet name="Mt.Esp..4(IPCJ)" sheetId="41" r:id="rId18"/>
    <sheet name="Mt.Esp.1(IPSMS)" sheetId="35" r:id="rId19"/>
  </sheets>
  <externalReferences>
    <externalReference r:id="rId20"/>
    <externalReference r:id="rId21"/>
    <externalReference r:id="rId22"/>
    <externalReference r:id="rId23"/>
    <externalReference r:id="rId24"/>
  </externalReferences>
  <definedNames>
    <definedName name="_xlnm.Print_Area" localSheetId="1">'M1-1ºG'!$A$1:$R$51</definedName>
    <definedName name="_xlnm.Print_Area" localSheetId="2">'M1-2ºG'!$A$1:$R$52</definedName>
    <definedName name="_xlnm.Print_Area" localSheetId="3">'M1-Geral'!$A$1:$R$52</definedName>
    <definedName name="_xlnm.Print_Area" localSheetId="4">'M2-1ºG(prt1)'!$A$1:$Q$52</definedName>
    <definedName name="_xlnm.Print_Area" localSheetId="7">'M2-1ºG(prt2)'!$A$1:$Q$51</definedName>
    <definedName name="_xlnm.Print_Area" localSheetId="5">'M2-2ºG(prt1)'!$A$1:$Q$53</definedName>
    <definedName name="_xlnm.Print_Area" localSheetId="8">'M2-2ºG(prt2)'!$A$1:$Q$53</definedName>
    <definedName name="_xlnm.Print_Area" localSheetId="6">'M2-Geral(prt1)'!$A$1:$Q$54</definedName>
    <definedName name="_xlnm.Print_Area" localSheetId="9">'M2-Geral(prt2)'!$A$1:$Q$54</definedName>
    <definedName name="_xlnm.Print_Area" localSheetId="15">'M9'!$A$1:$S$48</definedName>
    <definedName name="_xlnm.Print_Area" localSheetId="10">'Meta 3'!$A$1:$R$53</definedName>
    <definedName name="_xlnm.Print_Area" localSheetId="11">'Meta 5-1ºG'!$A$1:$R$53</definedName>
    <definedName name="_xlnm.Print_Area" localSheetId="12">'Meta 5-2ºG'!$A$1:$R$53</definedName>
    <definedName name="_xlnm.Print_Area" localSheetId="13">'Meta 5-Geral'!$A$1:$R$54</definedName>
    <definedName name="_xlnm.Print_Area" localSheetId="17">'Mt.Esp..4(IPCJ)'!$A$1:$S$49</definedName>
    <definedName name="_xlnm.Print_Area" localSheetId="18">'Mt.Esp.1(IPSMS)'!$A$1:$Q$51</definedName>
    <definedName name="_xlnm.Print_Area" localSheetId="14">'Mt.Esp.3(IEESO)'!$A$1:$R$53</definedName>
    <definedName name="_xlnm.Print_Area" localSheetId="16">'Mt.Esp.5(ICTI)'!$A$1:$R$44</definedName>
    <definedName name="_xlnm.Print_Titles" localSheetId="0">'Metas 2026'!$1:$7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7" i="40" l="1"/>
  <c r="M17" i="40"/>
  <c r="J17" i="26"/>
  <c r="M17" i="26" s="1"/>
  <c r="Q17" i="26" s="1"/>
  <c r="F17" i="26"/>
  <c r="J17" i="25"/>
  <c r="M17" i="25" s="1"/>
  <c r="Q17" i="25" s="1"/>
  <c r="F17" i="25"/>
  <c r="J17" i="8"/>
  <c r="M17" i="8" s="1"/>
  <c r="Q17" i="8" s="1"/>
  <c r="F17" i="8"/>
  <c r="Q18" i="9"/>
  <c r="M18" i="9"/>
  <c r="J18" i="9"/>
  <c r="F18" i="9"/>
  <c r="L17" i="39" l="1"/>
  <c r="P17" i="39" s="1"/>
  <c r="I17" i="39"/>
  <c r="F17" i="39"/>
  <c r="L17" i="38"/>
  <c r="P17" i="38" s="1"/>
  <c r="I17" i="38"/>
  <c r="F17" i="38"/>
  <c r="L17" i="37"/>
  <c r="P17" i="37" s="1"/>
  <c r="I17" i="37"/>
  <c r="F17" i="37"/>
  <c r="L17" i="12"/>
  <c r="P17" i="12" s="1"/>
  <c r="I17" i="12"/>
  <c r="F17" i="12"/>
  <c r="L17" i="11"/>
  <c r="P17" i="11" s="1"/>
  <c r="I17" i="11"/>
  <c r="F17" i="11"/>
  <c r="L17" i="10"/>
  <c r="P17" i="10" s="1"/>
  <c r="I17" i="10"/>
  <c r="F17" i="10"/>
  <c r="Q17" i="33"/>
  <c r="M17" i="33"/>
  <c r="L17" i="33"/>
  <c r="I17" i="33"/>
  <c r="F17" i="33"/>
  <c r="Q17" i="32"/>
  <c r="M17" i="32"/>
  <c r="L17" i="32"/>
  <c r="I17" i="32"/>
  <c r="F17" i="32"/>
  <c r="Q17" i="31"/>
  <c r="M17" i="31"/>
  <c r="L17" i="31"/>
  <c r="I17" i="31"/>
  <c r="F17" i="31"/>
  <c r="L16" i="35"/>
  <c r="Q17" i="9"/>
  <c r="M17" i="9"/>
  <c r="J17" i="9"/>
  <c r="F17" i="9"/>
  <c r="L16" i="39"/>
  <c r="P16" i="39" s="1"/>
  <c r="I16" i="39"/>
  <c r="F16" i="39"/>
  <c r="L16" i="38"/>
  <c r="P16" i="38" s="1"/>
  <c r="I16" i="38"/>
  <c r="F16" i="38"/>
  <c r="L16" i="37"/>
  <c r="P16" i="37" s="1"/>
  <c r="I16" i="37"/>
  <c r="F16" i="37"/>
  <c r="L16" i="12"/>
  <c r="P16" i="12" s="1"/>
  <c r="I16" i="12"/>
  <c r="F16" i="12"/>
  <c r="L16" i="11"/>
  <c r="P16" i="11" s="1"/>
  <c r="I16" i="11"/>
  <c r="F16" i="11"/>
  <c r="L16" i="10"/>
  <c r="P16" i="10" s="1"/>
  <c r="I16" i="10"/>
  <c r="F16" i="10"/>
  <c r="Q16" i="33"/>
  <c r="M16" i="33"/>
  <c r="L16" i="33"/>
  <c r="I16" i="33"/>
  <c r="F16" i="33"/>
  <c r="Q16" i="32"/>
  <c r="M16" i="32"/>
  <c r="L16" i="32"/>
  <c r="I16" i="32"/>
  <c r="F16" i="32"/>
  <c r="Q16" i="31"/>
  <c r="M16" i="31"/>
  <c r="L16" i="31"/>
  <c r="I16" i="31"/>
  <c r="F16" i="31"/>
  <c r="K31" i="16"/>
  <c r="J16" i="26"/>
  <c r="M16" i="26" s="1"/>
  <c r="Q16" i="26" s="1"/>
  <c r="J16" i="25"/>
  <c r="M16" i="25" s="1"/>
  <c r="Q16" i="25" s="1"/>
  <c r="F16" i="25"/>
  <c r="F16" i="26" s="1"/>
  <c r="J16" i="8"/>
  <c r="M16" i="8" s="1"/>
  <c r="Q16" i="8" s="1"/>
  <c r="F16" i="8"/>
  <c r="G16" i="35" l="1"/>
  <c r="J15" i="26"/>
  <c r="M15" i="26" s="1"/>
  <c r="Q15" i="26" s="1"/>
  <c r="J15" i="25"/>
  <c r="M15" i="25" s="1"/>
  <c r="Q15" i="25" s="1"/>
  <c r="F15" i="25"/>
  <c r="F15" i="26" s="1"/>
  <c r="J15" i="8"/>
  <c r="M15" i="8" s="1"/>
  <c r="Q15" i="8" s="1"/>
  <c r="F15" i="8"/>
  <c r="Q16" i="9"/>
  <c r="M16" i="9"/>
  <c r="J16" i="9"/>
  <c r="F16" i="9"/>
  <c r="L15" i="39"/>
  <c r="P15" i="39" s="1"/>
  <c r="I15" i="39"/>
  <c r="F15" i="39"/>
  <c r="L15" i="38"/>
  <c r="P15" i="38" s="1"/>
  <c r="I15" i="38"/>
  <c r="F15" i="38"/>
  <c r="L15" i="37"/>
  <c r="P15" i="37" s="1"/>
  <c r="I15" i="37"/>
  <c r="F15" i="37"/>
  <c r="L15" i="12" l="1"/>
  <c r="P15" i="12" s="1"/>
  <c r="I15" i="12"/>
  <c r="F15" i="12"/>
  <c r="L15" i="11"/>
  <c r="P15" i="11" s="1"/>
  <c r="I15" i="11"/>
  <c r="F15" i="11"/>
  <c r="L15" i="10"/>
  <c r="P15" i="10" s="1"/>
  <c r="I15" i="10"/>
  <c r="F15" i="10"/>
  <c r="Q15" i="33"/>
  <c r="M15" i="33"/>
  <c r="L15" i="33"/>
  <c r="I15" i="33"/>
  <c r="F15" i="33"/>
  <c r="Q15" i="32"/>
  <c r="M15" i="32"/>
  <c r="L15" i="32"/>
  <c r="I15" i="32"/>
  <c r="F15" i="32"/>
  <c r="Q15" i="31"/>
  <c r="M15" i="31"/>
  <c r="L15" i="31"/>
  <c r="I15" i="31"/>
  <c r="F15" i="31"/>
  <c r="T12" i="40"/>
  <c r="T13" i="40" s="1"/>
  <c r="T14" i="40" s="1"/>
  <c r="T15" i="40" s="1"/>
  <c r="T16" i="40" s="1"/>
  <c r="T17" i="40" s="1"/>
  <c r="T18" i="40" s="1"/>
  <c r="T19" i="40" s="1"/>
  <c r="T20" i="40" s="1"/>
  <c r="T21" i="40" s="1"/>
  <c r="T22" i="40" s="1"/>
  <c r="T23" i="40" s="1"/>
  <c r="S12" i="40"/>
  <c r="M12" i="40" s="1"/>
  <c r="S13" i="40" l="1"/>
  <c r="F24" i="40"/>
  <c r="J24" i="40"/>
  <c r="T24" i="40" s="1"/>
  <c r="J14" i="26"/>
  <c r="M14" i="26" s="1"/>
  <c r="Q14" i="26" s="1"/>
  <c r="J14" i="25"/>
  <c r="M14" i="25" s="1"/>
  <c r="Q14" i="25" s="1"/>
  <c r="F14" i="25"/>
  <c r="J14" i="8"/>
  <c r="M14" i="8" s="1"/>
  <c r="Q14" i="8" s="1"/>
  <c r="F14" i="8"/>
  <c r="F14" i="26" s="1"/>
  <c r="Q15" i="9"/>
  <c r="M15" i="9"/>
  <c r="J15" i="9"/>
  <c r="F15" i="9"/>
  <c r="L14" i="39"/>
  <c r="P14" i="39" s="1"/>
  <c r="I14" i="39"/>
  <c r="F14" i="39"/>
  <c r="L14" i="38"/>
  <c r="P14" i="38" s="1"/>
  <c r="I14" i="38"/>
  <c r="F14" i="38"/>
  <c r="S14" i="40" l="1"/>
  <c r="M13" i="40"/>
  <c r="L14" i="37"/>
  <c r="P14" i="37" s="1"/>
  <c r="I14" i="37"/>
  <c r="F14" i="37"/>
  <c r="L14" i="12"/>
  <c r="P14" i="12" s="1"/>
  <c r="I14" i="12"/>
  <c r="F14" i="12"/>
  <c r="S15" i="40" l="1"/>
  <c r="M14" i="40"/>
  <c r="Q14" i="40" s="1"/>
  <c r="L14" i="11"/>
  <c r="P14" i="11" s="1"/>
  <c r="I14" i="11"/>
  <c r="F14" i="11"/>
  <c r="L14" i="10"/>
  <c r="P14" i="10" s="1"/>
  <c r="I14" i="10"/>
  <c r="F14" i="10"/>
  <c r="Q14" i="33"/>
  <c r="M14" i="33"/>
  <c r="L14" i="33"/>
  <c r="I14" i="33"/>
  <c r="F14" i="33"/>
  <c r="Q14" i="32"/>
  <c r="M14" i="32"/>
  <c r="L14" i="32"/>
  <c r="I14" i="32"/>
  <c r="F14" i="32"/>
  <c r="S16" i="40" l="1"/>
  <c r="M15" i="40"/>
  <c r="Q15" i="40" s="1"/>
  <c r="Q14" i="31"/>
  <c r="M14" i="31"/>
  <c r="L14" i="31"/>
  <c r="I14" i="31"/>
  <c r="F14" i="31"/>
  <c r="V24" i="41"/>
  <c r="V23" i="41"/>
  <c r="V22" i="41"/>
  <c r="Q24" i="40"/>
  <c r="Q13" i="40"/>
  <c r="S17" i="40" l="1"/>
  <c r="S18" i="40" s="1"/>
  <c r="S19" i="40" s="1"/>
  <c r="S20" i="40" s="1"/>
  <c r="S21" i="40" s="1"/>
  <c r="S22" i="40" s="1"/>
  <c r="S23" i="40" s="1"/>
  <c r="S24" i="40" s="1"/>
  <c r="M24" i="40" s="1"/>
  <c r="F22" i="16" s="1"/>
  <c r="M16" i="40"/>
  <c r="Q16" i="40" s="1"/>
  <c r="Q12" i="40"/>
  <c r="F23" i="16" l="1"/>
  <c r="K23" i="16" s="1"/>
  <c r="K22" i="16"/>
  <c r="J13" i="26"/>
  <c r="M13" i="26" s="1"/>
  <c r="J12" i="26"/>
  <c r="M12" i="26" s="1"/>
  <c r="J13" i="25"/>
  <c r="M13" i="25" s="1"/>
  <c r="F13" i="25"/>
  <c r="J12" i="25"/>
  <c r="M12" i="25" s="1"/>
  <c r="F12" i="25"/>
  <c r="J13" i="8"/>
  <c r="M13" i="8" s="1"/>
  <c r="F13" i="8"/>
  <c r="J12" i="8"/>
  <c r="M12" i="8" s="1"/>
  <c r="F12" i="8"/>
  <c r="P13" i="36" l="1"/>
  <c r="P12" i="36" l="1"/>
  <c r="Q13" i="33" l="1"/>
  <c r="Q12" i="33"/>
  <c r="M13" i="33"/>
  <c r="L13" i="33"/>
  <c r="M24" i="33"/>
  <c r="M12" i="33"/>
  <c r="L12" i="33"/>
  <c r="M24" i="32"/>
  <c r="Q13" i="32"/>
  <c r="Q12" i="32"/>
  <c r="M13" i="32"/>
  <c r="L13" i="32"/>
  <c r="M12" i="32"/>
  <c r="L12" i="32"/>
  <c r="Q13" i="31"/>
  <c r="Q12" i="31"/>
  <c r="M24" i="31"/>
  <c r="Q24" i="31" l="1"/>
  <c r="K8" i="16"/>
  <c r="K9" i="16" s="1"/>
  <c r="Q24" i="33"/>
  <c r="L12" i="31"/>
  <c r="L13" i="31"/>
  <c r="M12" i="31" l="1"/>
  <c r="M13" i="31"/>
  <c r="M24" i="25" l="1"/>
  <c r="M24" i="8"/>
  <c r="F19" i="16" l="1"/>
  <c r="Q24" i="8"/>
  <c r="J24" i="25"/>
  <c r="J24" i="26"/>
  <c r="M24" i="26"/>
  <c r="J24" i="8"/>
  <c r="H19" i="16"/>
  <c r="K19" i="16" l="1"/>
  <c r="Q24" i="26"/>
  <c r="L24" i="39"/>
  <c r="L13" i="39"/>
  <c r="I13" i="39"/>
  <c r="L12" i="39"/>
  <c r="I12" i="39"/>
  <c r="F13" i="39"/>
  <c r="L13" i="38"/>
  <c r="I13" i="38"/>
  <c r="L24" i="38"/>
  <c r="L12" i="38"/>
  <c r="I12" i="38"/>
  <c r="F13" i="38"/>
  <c r="L13" i="37"/>
  <c r="I13" i="37"/>
  <c r="L24" i="37"/>
  <c r="F13" i="16" s="1"/>
  <c r="F14" i="16" s="1"/>
  <c r="L12" i="37"/>
  <c r="I12" i="37"/>
  <c r="F13" i="37"/>
  <c r="L24" i="12"/>
  <c r="L13" i="12"/>
  <c r="I13" i="12"/>
  <c r="L12" i="12"/>
  <c r="I12" i="12"/>
  <c r="L24" i="11"/>
  <c r="L13" i="11"/>
  <c r="I13" i="11"/>
  <c r="L12" i="11"/>
  <c r="I12" i="11"/>
  <c r="L24" i="10"/>
  <c r="L13" i="10" l="1"/>
  <c r="L12" i="10"/>
  <c r="I12" i="10" l="1"/>
  <c r="I13" i="10"/>
  <c r="K13" i="16" l="1"/>
  <c r="K14" i="16" s="1"/>
  <c r="F12" i="39"/>
  <c r="P13" i="38" l="1"/>
  <c r="H13" i="16"/>
  <c r="H14" i="16" s="1"/>
  <c r="P12" i="38"/>
  <c r="F12" i="38"/>
  <c r="P24" i="39"/>
  <c r="P13" i="39"/>
  <c r="P12" i="39"/>
  <c r="I24" i="39"/>
  <c r="P24" i="38"/>
  <c r="F13" i="12"/>
  <c r="F12" i="12"/>
  <c r="F13" i="11"/>
  <c r="F12" i="11"/>
  <c r="I24" i="38" l="1"/>
  <c r="P12" i="37" l="1"/>
  <c r="P24" i="37"/>
  <c r="F12" i="37"/>
  <c r="I24" i="37"/>
  <c r="P13" i="37"/>
  <c r="F13" i="10" l="1"/>
  <c r="F12" i="10"/>
  <c r="V24" i="18" l="1"/>
  <c r="V23" i="18"/>
  <c r="V22" i="18"/>
  <c r="P11" i="36" l="1"/>
  <c r="P16" i="35" l="1"/>
  <c r="Q24" i="25" l="1"/>
  <c r="P24" i="12"/>
  <c r="P13" i="12"/>
  <c r="P12" i="12"/>
  <c r="P24" i="11"/>
  <c r="P13" i="11"/>
  <c r="P12" i="11"/>
  <c r="P24" i="10"/>
  <c r="P13" i="10"/>
  <c r="P12" i="10"/>
  <c r="I13" i="33"/>
  <c r="F13" i="33"/>
  <c r="I12" i="33"/>
  <c r="F12" i="33"/>
  <c r="Q24" i="32"/>
  <c r="I13" i="32"/>
  <c r="F13" i="32"/>
  <c r="I12" i="32"/>
  <c r="F12" i="32"/>
  <c r="I13" i="31"/>
  <c r="F13" i="31"/>
  <c r="I12" i="31"/>
  <c r="F12" i="31"/>
  <c r="K20" i="16"/>
  <c r="H20" i="16"/>
  <c r="F20" i="16"/>
  <c r="F8" i="16" l="1"/>
  <c r="F9" i="16" s="1"/>
  <c r="I24" i="10"/>
  <c r="K11" i="16"/>
  <c r="K12" i="16" s="1"/>
  <c r="F24" i="8"/>
  <c r="I24" i="12"/>
  <c r="F11" i="16"/>
  <c r="F12" i="16" s="1"/>
  <c r="H11" i="16"/>
  <c r="H12" i="16" s="1"/>
  <c r="H8" i="16"/>
  <c r="H9" i="16" s="1"/>
  <c r="I24" i="31"/>
  <c r="I24" i="33"/>
  <c r="F24" i="25"/>
  <c r="F24" i="31"/>
  <c r="F24" i="32"/>
  <c r="F24" i="33"/>
  <c r="F13" i="26"/>
  <c r="I24" i="32"/>
  <c r="I24" i="11"/>
  <c r="F12" i="26"/>
  <c r="F24" i="26" l="1"/>
  <c r="Q13" i="25" l="1"/>
  <c r="Q12" i="25"/>
  <c r="Q12" i="8"/>
  <c r="Q13" i="8" l="1"/>
  <c r="Q13" i="26" l="1"/>
  <c r="Q12" i="26"/>
  <c r="J14" i="9"/>
  <c r="F14" i="9"/>
  <c r="J13" i="9"/>
  <c r="J25" i="9" s="1"/>
  <c r="F13" i="9"/>
  <c r="F25" i="9" l="1"/>
  <c r="M25" i="9" l="1"/>
  <c r="Q25" i="9" s="1"/>
  <c r="Q13" i="9" l="1"/>
  <c r="Q14" i="9"/>
  <c r="M14" i="9"/>
  <c r="M13" i="9" l="1"/>
</calcChain>
</file>

<file path=xl/sharedStrings.xml><?xml version="1.0" encoding="utf-8"?>
<sst xmlns="http://schemas.openxmlformats.org/spreadsheetml/2006/main" count="601" uniqueCount="168">
  <si>
    <t>meta atingida: 100% ou mais</t>
  </si>
  <si>
    <t>Total</t>
  </si>
  <si>
    <t>Dezembro</t>
  </si>
  <si>
    <t>Novembro</t>
  </si>
  <si>
    <t>Outubro</t>
  </si>
  <si>
    <t>Setembro</t>
  </si>
  <si>
    <t>Agosto</t>
  </si>
  <si>
    <t>Julho</t>
  </si>
  <si>
    <t>Junho</t>
  </si>
  <si>
    <t>Maio</t>
  </si>
  <si>
    <t>Abril</t>
  </si>
  <si>
    <t>Março</t>
  </si>
  <si>
    <t>Fevereiro</t>
  </si>
  <si>
    <t>Janeiro</t>
  </si>
  <si>
    <t>Mês</t>
  </si>
  <si>
    <t>Tribunal Regional do Trabalho da 2ª Região</t>
  </si>
  <si>
    <t>1º Grau</t>
  </si>
  <si>
    <t>Processos 
Distribuídos</t>
  </si>
  <si>
    <t>Processos Julgados</t>
  </si>
  <si>
    <t>2º Grau</t>
  </si>
  <si>
    <t>Total Tribunal</t>
  </si>
  <si>
    <r>
      <t>Cumprimento da meta acumulado</t>
    </r>
    <r>
      <rPr>
        <b/>
        <vertAlign val="superscript"/>
        <sz val="10"/>
        <color theme="0"/>
        <rFont val="Calibri"/>
        <family val="2"/>
        <scheme val="minor"/>
      </rPr>
      <t xml:space="preserve"> 2</t>
    </r>
  </si>
  <si>
    <t xml:space="preserve"> -</t>
  </si>
  <si>
    <t>Meta 3 - Estimular a conciliação</t>
  </si>
  <si>
    <t>Conciliações</t>
  </si>
  <si>
    <t>Processos Solucionados</t>
  </si>
  <si>
    <t>Meta 1 - Julgar mais processos que os distribuídos</t>
  </si>
  <si>
    <r>
      <t xml:space="preserve">Cumprimento da meta acumulado </t>
    </r>
    <r>
      <rPr>
        <b/>
        <vertAlign val="superscript"/>
        <sz val="10"/>
        <color theme="0"/>
        <rFont val="Calibri"/>
        <family val="2"/>
        <scheme val="minor"/>
      </rPr>
      <t>1,2</t>
    </r>
  </si>
  <si>
    <t>Meta</t>
  </si>
  <si>
    <t>CUMPRIMENTO DA META</t>
  </si>
  <si>
    <t xml:space="preserve"> = &gt; 100%</t>
  </si>
  <si>
    <t>Índice de Processos Julgados ─ IPJ</t>
  </si>
  <si>
    <t>─</t>
  </si>
  <si>
    <t/>
  </si>
  <si>
    <t xml:space="preserve"> = 100%</t>
  </si>
  <si>
    <t xml:space="preserve"> </t>
  </si>
  <si>
    <t>Apuração apenas para o 1º Grau</t>
  </si>
  <si>
    <t>Processos baixados no mês</t>
  </si>
  <si>
    <t>-</t>
  </si>
  <si>
    <t>2. Parâmetros dos sinalizadores:</t>
  </si>
  <si>
    <t>entre 85% e 99,9%</t>
  </si>
  <si>
    <t>menor que 85%</t>
  </si>
  <si>
    <t>3. Parâmetros dos sinalizadores:</t>
  </si>
  <si>
    <t xml:space="preserve">  </t>
  </si>
  <si>
    <t>1. Parâmetros dos sinalizadores:</t>
  </si>
  <si>
    <t>1. Na aferição, excluem-se os processos que tiveram cancelamento da distribuição e os remetidos para outro tribunal ou jurisdição.</t>
  </si>
  <si>
    <t>2. O cálculo da meta considera os processos que entraram e saíram da meta por suspensão.</t>
  </si>
  <si>
    <t xml:space="preserve">   entre 85% e 99,9%</t>
  </si>
  <si>
    <t xml:space="preserve">      entre 85% e 99,9%</t>
  </si>
  <si>
    <t>Cumprimento da meta acumulado (%)</t>
  </si>
  <si>
    <r>
      <t xml:space="preserve">Taxa de Congest. Líquida (acumulada) </t>
    </r>
    <r>
      <rPr>
        <b/>
        <vertAlign val="superscript"/>
        <sz val="10"/>
        <color theme="0"/>
        <rFont val="Calibri"/>
        <family val="2"/>
        <scheme val="minor"/>
      </rPr>
      <t>1</t>
    </r>
  </si>
  <si>
    <t>1. Excluem-se execuções fiscais e os processos suspensos, sobrestados ou em arquivo provisório.</t>
  </si>
  <si>
    <t xml:space="preserve">  meta atingida: 100% ou mais</t>
  </si>
  <si>
    <t xml:space="preserve">   menor que 85%</t>
  </si>
  <si>
    <t>1. Meta de apuração trimestral</t>
  </si>
  <si>
    <t xml:space="preserve"> menor que 85%</t>
  </si>
  <si>
    <t xml:space="preserve">      menor que 85%</t>
  </si>
  <si>
    <t xml:space="preserve"> meta atingida: 100% ou mais</t>
  </si>
  <si>
    <t>Cumprimento da meta no mês</t>
  </si>
  <si>
    <t>Meta 9 - Estimular a Inovação no Poder Judiciário</t>
  </si>
  <si>
    <t>Não</t>
  </si>
  <si>
    <t>Cumprimento da meta 
acumulado (%)</t>
  </si>
  <si>
    <t xml:space="preserve">    menor que 85%</t>
  </si>
  <si>
    <t>Sim</t>
  </si>
  <si>
    <t>Meta - cumprimento acumulado</t>
  </si>
  <si>
    <r>
      <t xml:space="preserve">Cumprimento da meta acumulado </t>
    </r>
    <r>
      <rPr>
        <b/>
        <vertAlign val="superscript"/>
        <sz val="10"/>
        <color theme="0"/>
        <rFont val="Calibri"/>
        <family val="2"/>
        <scheme val="minor"/>
      </rPr>
      <t>1</t>
    </r>
  </si>
  <si>
    <t>Tribunal realizou pelo menos 3 ações?</t>
  </si>
  <si>
    <t xml:space="preserve">    entre 85% e 99,9%</t>
  </si>
  <si>
    <t>TRT-2</t>
  </si>
  <si>
    <t>Taxa de Congestionamento Líquida - TCLNFISC</t>
  </si>
  <si>
    <t>Parâmetros dos sinalizadores:</t>
  </si>
  <si>
    <t xml:space="preserve">   Tribunal Regional do Trabalho da 2ª Região</t>
  </si>
  <si>
    <t>Percentual (acumulado) de magistrados(as) que realizaram exame periódico de saúde</t>
  </si>
  <si>
    <t>Percentual (acumulado) de servidores(as) que realizaram exame periódico de saúde</t>
  </si>
  <si>
    <t>2020 2016 2015 2014</t>
  </si>
  <si>
    <t>Meta 5 - Reduzir a Taxa de Congestionamento, exceto execuções fiscais</t>
  </si>
  <si>
    <t>Meta 12  - Promover a saúde de magistrados e servidores</t>
  </si>
  <si>
    <t>Cadastro RenaJud</t>
  </si>
  <si>
    <t>Índice de Conciliação ─ IC</t>
  </si>
  <si>
    <t>Meta 2 - Julgar processos mais antigos (parte 1)</t>
  </si>
  <si>
    <t>1º Grau (parte 1)</t>
  </si>
  <si>
    <t>As regras para a extração dos dados utilizados no cômputo das metas processuais deste relatório seguem as definições do Glossário CSJT (e-Gestão).</t>
  </si>
  <si>
    <t>Índice de Processos Antigos Julgados ─ IPAJ (parte 1)</t>
  </si>
  <si>
    <t>Índice de Processos Antigos Julgados ─ IPAJ (parte 2)</t>
  </si>
  <si>
    <t>1º Grau (parte 2)</t>
  </si>
  <si>
    <t>Distribuídos até 31/12/2020 e Julgados no mês</t>
  </si>
  <si>
    <t>Meta 2 - Julgar processos mais antigos (parte 2)</t>
  </si>
  <si>
    <t>2º Grau (parte 1)</t>
  </si>
  <si>
    <t>Total Tribunal (parte 1)</t>
  </si>
  <si>
    <t>Total Tribunal (parte 2)</t>
  </si>
  <si>
    <t>2º Grau (parte 2)</t>
  </si>
  <si>
    <t>1. Exclui processos suspensos.</t>
  </si>
  <si>
    <t>2. O percentual de cumprimento da meta também leva em conta os processos antigos julgados desde 01/2023.</t>
  </si>
  <si>
    <r>
      <t xml:space="preserve">Saldo Pendente de Julgamento (Líquido) </t>
    </r>
    <r>
      <rPr>
        <b/>
        <vertAlign val="superscript"/>
        <sz val="10"/>
        <color theme="0"/>
        <rFont val="Calibri"/>
        <family val="2"/>
        <scheme val="minor"/>
      </rPr>
      <t>1</t>
    </r>
  </si>
  <si>
    <t>entre 99,99% e 85%</t>
  </si>
  <si>
    <t>A meta harmoniza-se com os deveres de proteção da infância e juventude estabelecidos na Constituição Federal (art. 7º, XXXIII, c/c art. 24, XV), no Estatuto da Criança e do Adolescente (arts. 1º, 4º e 67), na Consolidação das Leis do Trabalho (art. 403) e com compromissos assumidos pelo estado brasileiro em relação ao combate ao trabalho infantil, notadamente a Convenção nº 182, sobre Proibição das Piores Formas de Trabalho Infantil e Ação Imediata para sua Eliminação, e a Convenção nº 138, da Idade Mínima para a Admissão no Trabalho.</t>
  </si>
  <si>
    <t>Elaboração: Coordenadoria de Estatística (estatistica@trt2.jus.br)</t>
  </si>
  <si>
    <t>Coordenadoria de Estatística (estatistica@trt2.jus.br)</t>
  </si>
  <si>
    <t xml:space="preserve"> = &gt; 94%</t>
  </si>
  <si>
    <t>Considerando a quantidade de processos antigos julgados no 1º e 2º graus, o TRT-2 consegue manter o cumprimento da meta desde o mês de janeiro.</t>
  </si>
  <si>
    <t>Meta 10 - Promover os Direitos da Criança e do Adolescente</t>
  </si>
  <si>
    <t>Foi realizado o diagnóstico da situação/problema que se busca enfrentar?</t>
  </si>
  <si>
    <t>Foi estabelecido instrumento formal de parceria com outra(s) instituição(ões)?</t>
  </si>
  <si>
    <t>Foi consolidado relatório com evidenciação dos benefícios alcançados com a ação implementada?</t>
  </si>
  <si>
    <t>1. Meta de apuração quadrimestral</t>
  </si>
  <si>
    <t>Diagnóstico da situação/problema</t>
  </si>
  <si>
    <t>Estabelecimento formal de parceria com outra(s) instituição(ões)</t>
  </si>
  <si>
    <t>Relatório de benefícios alcançados</t>
  </si>
  <si>
    <t>Promover, no âmbito do Programa de Combate ao Trabalho Infantil e Estímulo à Aprendizagem, pelo menos uma ação de combate ao trabalho infantil e de estímulo à aprendizagem, preferencialmente, voltada à promoção da equidade racial, de gênero ou diversidade do público-alvo, por meio do estabelecimento de parcerias interinstitucionais.</t>
  </si>
  <si>
    <t>1. Meta de apuração anual</t>
  </si>
  <si>
    <t>RELATÓRIO DE CUMPRIMENTO DE METAS ─ 2026</t>
  </si>
  <si>
    <t>Instruir, anualmente, o Plano de Qualidade de Vida do tribunal e alcançar em 2026:
a) a participação de pelo menos 10% do número total de magistrados(as) ativos(as) no TRT e de 15% do número total de servidores(as) ativos(as) no TRT, considerando o quantitativo total de participantes distintos no conjunto de ações de qualidade de vida planejadas;
b) a realização de exames periódicos de saúde em 15% dos(as) magistrados(as) e 15% dos(as) servidores(as);
c) a promoção de pelo menos 3 (três) ações com vistas a reduzir a incidência de casos de uma das cinco doenças mais frequentes constatadas nos exames periódicos de saúde do ano anterior ou de uma das cinco maiores causas de absenteísmo do ano anterior;
d) a promoção de pelo menos 1 (uma) ação em que participem terceirizados(as), estagiários(as) e aprendizes.</t>
  </si>
  <si>
    <r>
      <rPr>
        <b/>
        <sz val="11"/>
        <rFont val="Calibri"/>
        <family val="2"/>
        <scheme val="minor"/>
      </rPr>
      <t>Meta 1 - Julgar mais processos que os distribuídos</t>
    </r>
    <r>
      <rPr>
        <b/>
        <sz val="10"/>
        <rFont val="Calibri"/>
        <family val="2"/>
        <scheme val="minor"/>
      </rPr>
      <t xml:space="preserve">
</t>
    </r>
    <r>
      <rPr>
        <b/>
        <i/>
        <sz val="10"/>
        <rFont val="Calibri"/>
        <family val="2"/>
        <scheme val="minor"/>
      </rPr>
      <t>Julgar quantidade maior de processos de conhecimento do que os distribuídos de 20/12/2025 a 19/12/2026, excluídos os suspensos e sobrestados de 20/12/2025 a 19/12/2026.</t>
    </r>
  </si>
  <si>
    <t>Julgar quantidade maior de processos de conhecimento do que os distribuídos de 20/12/2025 a 19/12/2026, excluídos os suspensos e sobrestados de 20/12/2025 a 19/12/2026.</t>
  </si>
  <si>
    <r>
      <t xml:space="preserve">Meta 3 - Estimular a conciliação
</t>
    </r>
    <r>
      <rPr>
        <b/>
        <i/>
        <sz val="10"/>
        <rFont val="Calibri"/>
        <family val="2"/>
        <scheme val="minor"/>
      </rPr>
      <t>Aumentar o índice de conciliação na fase de conhecimento em 0,5 ponto percentual em relação à média do biênio 2023/2024 ou alcançar, no mínimo, 38% de conciliação.</t>
    </r>
  </si>
  <si>
    <r>
      <t xml:space="preserve">Meta 5 - Reduzir a Taxa de Congestionamento, exceto execuções fiscais
</t>
    </r>
    <r>
      <rPr>
        <b/>
        <i/>
        <sz val="10"/>
        <rFont val="Calibri"/>
        <family val="2"/>
        <scheme val="minor"/>
      </rPr>
      <t>Reduzir em 0,5 ponto percentual a taxa de congestionamento líquida, exceto execuções fiscais, em relação a 2025, ou alcançar taxas de, no máximo, 40% na fase de conhecimento e 45% na fase de execução.</t>
    </r>
  </si>
  <si>
    <t xml:space="preserve">Desenvolver, no ano de 2026, dois projetos inovadores, um com foco na melhoria dos serviços judiciais (atividade finalística), e um com foco na melhoria organizacional (processos internos), relacionados a um dos Macrodesafios da Estratégia Nacional, a partir dos Laboratórios de Inovação de ao menos duas instituições públicas. </t>
  </si>
  <si>
    <t xml:space="preserve">Identificar e julgar até 31/12/2026, desconsiderados os processos que estiverem suspensos ao final de 2026 ou que forem dessobrestados durante o ano de 2026, pelo menos 94% dos processos distribuídos até 31/12/2024 nos 1º e 2º graus. </t>
  </si>
  <si>
    <t>Em razão da grande quantidade de processos antigos julgados em 2025, a Meta 2 (parte 1) foi cumprida na 1ª instância já no 1º bimestre de 2026.</t>
  </si>
  <si>
    <t xml:space="preserve">Identificar e julgar até 31/12/2026, desconsiderados os processos que estiverem suspensos ao final de 2026 ou que forem dessobrestados durante o ano de 2026, pelo menos 99% dos processos pendentes de julgamento há 5 anos (2021) ou mais. </t>
  </si>
  <si>
    <t>Em virtude do saldo baixo de processos pendentes, trata-se de uma meta com evolução gradual do cumprimento.</t>
  </si>
  <si>
    <t xml:space="preserve"> = &gt; 99%</t>
  </si>
  <si>
    <t>Aumentar o índice de conciliação na fase de conhecimento em 0,5 ponto percentual em relação à média do biênio 2023/2024 ou alcançar, no mínimo, 38% de conciliação.</t>
  </si>
  <si>
    <t>Reduzir em 0,5 ponto percentual a taxa de congestionamento líquida, exceto execuções fiscais, em relação a 2025, ou alcançar taxas de, no máximo, 40% na fase de conhecimento e 45% na fase de execução.</t>
  </si>
  <si>
    <t>&lt;= 32,20%    (1º Grau:    &lt;=32,39%        2º Grau: &lt;=31,57%)</t>
  </si>
  <si>
    <t xml:space="preserve">Quanto maior o índice de congestionamento, mais difícil será para o tribunal lidar com seu estoque de processos. 
Trata-se de uma meta com evolução gradual ao longo dos meses, com expectativa de cumprimento a partir do 3º trimestre.
</t>
  </si>
  <si>
    <t>A taxa de congestionamento mede o percentual de processos que ficaram parados sem solução, em relação ao total tramitado no período de um ano.
Trata-se de uma meta com evolução gradual ao longo dos meses, com expectativa de cumprimento a partir do 3º trimestre.</t>
  </si>
  <si>
    <t>A taxa de congestionamento líquida é calculada retirando do acervo os processos suspensos, sobrestados ou em arquivo provisório e não considera as execuções fiscais. 
Trata-se de uma meta com evolução gradual ao longo dos meses, com expectativa de cumprimento a partir do 3º trimestre.</t>
  </si>
  <si>
    <t xml:space="preserve">1. Até 30/04/2026:
● Cadastrar os dois projetos na plataforma RenovaJud;
● Informar se o objeto do projeto é relacionado a serviços judiciais (atividade finalística) ou a melhoria organizacional (processos internos)
● Informar o Macrodesafio da Estratégia Nacional selecionado, identificando a oportunidade ou desafio que requer uma abordagem de inovação </t>
  </si>
  <si>
    <t xml:space="preserve">2. Até 31/08/2026:
● Atualizar o cadastro na plataforma RenovaJud para demonstrar a efetiva aplicação pelos Laboratórios de Inovação de abordagem metodológica voltada ao estímulo da criatividade, cocriação e experimentação, bem como a inovação contida na proposta de solução. </t>
  </si>
  <si>
    <t xml:space="preserve">A meta estará cumprida quando o tribunal tiver percorrido os quatro primeiros passos do ciclo de inovação definido no Plano Nacional de Inovação (Anexo II da Portaria 379/2024), atendendo aos requisitos e critérios mínimos de qualidade descritos nos Esclarecimentos, e observando os prazos a seguir:
1. Até 30/04/2026:
● Cadastrar os dois projetos na plataforma RenovaJud;
● Informar se o objeto do projeto é relacionado a serviços judiciais (atividade finalística) ou a melhoria organizacional (processos internos)
● Informar o Macrodesafio da Estratégia Nacional selecionado, identificando a oportunidade ou desafio que requer uma abordagem de inovação
2. Até 31/08/2026:
● Atualizar o cadastro na plataforma RenovaJud para demonstrar a efetiva aplicação pelos Laboratórios de Inovação de abordagem metodológica voltada ao estímulo da criatividade, cocriação e experimentação, bem como a inovação contida na proposta de solução.
3. Até 31/10/2026:
● Atualizar o cadastro na plataforma Renovajud para inserir a proposta de projeto, que deve conter no mínimo, para eventual implementação, a indicação das áreas envolvidas, análise de custos, cronograma de implementação e designação do gerente do projeto. </t>
  </si>
  <si>
    <r>
      <t xml:space="preserve">Meta 2 - Julgar processos mais antigos (parte 1)
</t>
    </r>
    <r>
      <rPr>
        <b/>
        <i/>
        <sz val="10"/>
        <rFont val="Calibri"/>
        <family val="2"/>
        <scheme val="minor"/>
      </rPr>
      <t xml:space="preserve">Identificar e julgar até 31/12/2026, desconsiderados os processos que estiverem suspensos ao final de 2026 ou que forem dessobrestados durante o ano de 2026, pelo menos 94% dos processos distribuídos até 31/12/2024 nos 1º e 2º graus. </t>
    </r>
  </si>
  <si>
    <r>
      <t xml:space="preserve">Meta Específica 3 - Índice de Execuções Extintas por Satisfação da Obrigação - (IEESO)
</t>
    </r>
    <r>
      <rPr>
        <b/>
        <i/>
        <sz val="10"/>
        <rFont val="Calibri"/>
        <family val="2"/>
        <scheme val="minor"/>
      </rPr>
      <t>Aumentar o índice de execuções extintas por satisfação da obrigação em 0,5 ponto percentual em relação à média do biênio anterior ou alcançar, no mínimo, 80% de execuções extintas por esse fundamento, excluídas as execuções fiscais.</t>
    </r>
  </si>
  <si>
    <t>Índice de Execuções Extintas por Satisfação da Obrigação - (IEESO)</t>
  </si>
  <si>
    <t>Meta Específica 3 - Índice de Execuções Extintas por Satisfação da Obrigação (IEESO)</t>
  </si>
  <si>
    <t>Aumentar o índice de execuções extintas por satisfação da obrigação em 0,5 ponto percentual em relação à média do biênio anterior ou alcançar, no mínimo, 80% de
execuções extintas por esse fundamento, excluídas as execuções fiscais.</t>
  </si>
  <si>
    <t>Execuções Extintas por Satisfação da Obrigação no mês</t>
  </si>
  <si>
    <t>Total de Execuções Extintas no mês</t>
  </si>
  <si>
    <t>Meta Específica 4 - Índice de Promoção da Cooperação Judiciária - IPCJ</t>
  </si>
  <si>
    <t>1. Implantar, em cada estado, Comitê Executivo Estadual composto por representantes de cada um dos ramos do Poder Judiciário, conforme previsto no art. 7º da Resolução CNJ nº 350/2020.
2. Celebrar pelo menos 1 (um) acordo com instituições parceiras para a prevenção e a resolução consensual de litígios.</t>
  </si>
  <si>
    <r>
      <rPr>
        <b/>
        <i/>
        <sz val="10"/>
        <color theme="0"/>
        <rFont val="Calibri"/>
        <family val="2"/>
        <scheme val="minor"/>
      </rPr>
      <t>PME 4.1 -</t>
    </r>
    <r>
      <rPr>
        <b/>
        <sz val="10"/>
        <color theme="0"/>
        <rFont val="Calibri"/>
        <family val="2"/>
        <scheme val="minor"/>
      </rPr>
      <t xml:space="preserve"> Foi instituído Comitê Executivo Estadual conforme previsto no art. 7º da Resolução CNJ nº 350/2020?</t>
    </r>
  </si>
  <si>
    <r>
      <rPr>
        <b/>
        <i/>
        <sz val="10"/>
        <color theme="0"/>
        <rFont val="Calibri"/>
        <family val="2"/>
        <scheme val="minor"/>
      </rPr>
      <t xml:space="preserve">PME 4.2 - </t>
    </r>
    <r>
      <rPr>
        <b/>
        <sz val="10"/>
        <color theme="0"/>
        <rFont val="Calibri"/>
        <family val="2"/>
        <scheme val="minor"/>
      </rPr>
      <t>Foi estabelecido instrumento formal de parceria com outra(s) instituição(ões) para a prevenção e a resolução consensual de litígios?</t>
    </r>
  </si>
  <si>
    <t>As diretrizes e os procedimentos sobre a cooperação judiciária nacional entre os órgãos do Poder Judiciário e outras instituições e entidades estão estabelecidos na
Resolução CNJ Nº 350, de 27 de outubro de 2020, de modo que, para as variáveis PME 4.1 e PME 4.2 serem atendidas, devem-se considerar os regramentos desse normativo e de outros relacionados.</t>
  </si>
  <si>
    <t>Instituição do Comitê</t>
  </si>
  <si>
    <t>Estabelecimento de instrumento formal de parceria</t>
  </si>
  <si>
    <t>Distribuídos até 31/12/2021 e Julgados no mês</t>
  </si>
  <si>
    <t>Distribuídos até 31/12/2024 e Julgados no mês</t>
  </si>
  <si>
    <t>2. O percentual de cumprimento da meta também leva em conta os processos antigos julgados desde 01/2025.</t>
  </si>
  <si>
    <t xml:space="preserve"> = &gt; 47,08% 
ou = &gt; 38%</t>
  </si>
  <si>
    <t>Afere o percentual de execuções extintas por satisfação da obrigação em relação ao total de execuções extintas no período de referência, de modo a melhorar a qualidade do resultado das execuções.</t>
  </si>
  <si>
    <t xml:space="preserve"> = &gt; 87,16% 
ou = &gt; 80%</t>
  </si>
  <si>
    <t>Apuração anual</t>
  </si>
  <si>
    <r>
      <rPr>
        <b/>
        <sz val="11"/>
        <rFont val="Calibri"/>
        <family val="2"/>
        <scheme val="minor"/>
      </rPr>
      <t>Meta Específica 5: Promover os Direitos da Criança e do Adolescente</t>
    </r>
    <r>
      <rPr>
        <b/>
        <sz val="10.5"/>
        <rFont val="Calibri"/>
        <family val="2"/>
        <scheme val="minor"/>
      </rPr>
      <t xml:space="preserve">
</t>
    </r>
    <r>
      <rPr>
        <b/>
        <i/>
        <sz val="10"/>
        <rFont val="Calibri"/>
        <family val="2"/>
        <scheme val="minor"/>
      </rPr>
      <t>Promover, no âmbito do Programa de Combate ao Trabalho Infantil e Estímulo à Aprendizagem, pelo menos uma ação atinente ao programa, por meio do estabelecimento de parcerias interinstitucionais</t>
    </r>
  </si>
  <si>
    <r>
      <t xml:space="preserve">Meta 9 - Estimular a Inovação no Poder Judiciário
</t>
    </r>
    <r>
      <rPr>
        <b/>
        <i/>
        <sz val="10"/>
        <rFont val="Calibri"/>
        <family val="2"/>
        <scheme val="minor"/>
      </rPr>
      <t xml:space="preserve">Desenvolver, no ano de 2026, dois projetos inovadores, um com foco na melhoria dos serviços judiciais (atividade finalística), e um com foco na melhoria organizacional (processos internos), relacionados a um dos Macrodesafios da Estratégia Nacional, a partir dos Laboratórios de Inovação de ao menos duas instituições públicas. </t>
    </r>
  </si>
  <si>
    <r>
      <rPr>
        <b/>
        <sz val="11"/>
        <rFont val="Calibri"/>
        <family val="2"/>
        <scheme val="minor"/>
      </rPr>
      <t>Meta Específica 2: Índice de Promoção da Equidade Racial da Justiça do Trabalho - IPERJT</t>
    </r>
    <r>
      <rPr>
        <b/>
        <sz val="10.5"/>
        <rFont val="Calibri"/>
        <family val="2"/>
        <scheme val="minor"/>
      </rPr>
      <t xml:space="preserve">
</t>
    </r>
    <r>
      <rPr>
        <b/>
        <i/>
        <sz val="10"/>
        <rFont val="Calibri"/>
        <family val="2"/>
        <scheme val="minor"/>
      </rPr>
      <t>Aumentar o índice de Promoção da Equidade Racial (IPER) em 5% em relação ao desempenho de 2025, ou alcançar, no mínimo, 50% da pontuação geral do IPERJT.</t>
    </r>
  </si>
  <si>
    <r>
      <rPr>
        <b/>
        <sz val="11"/>
        <rFont val="Calibri"/>
        <family val="2"/>
        <scheme val="minor"/>
      </rPr>
      <t>Meta Específica 4: Índice de Promoção da Cooperação Judiciária - IPCJ</t>
    </r>
    <r>
      <rPr>
        <b/>
        <sz val="10.5"/>
        <rFont val="Calibri"/>
        <family val="2"/>
        <scheme val="minor"/>
      </rPr>
      <t xml:space="preserve">
</t>
    </r>
    <r>
      <rPr>
        <b/>
        <i/>
        <sz val="10"/>
        <rFont val="Calibri"/>
        <family val="2"/>
        <scheme val="minor"/>
      </rPr>
      <t>1. Implantar, em cada estado, Comitê Executivo Estadual composto por representantes de cada um dos ramos do Poder Judiciário, conforme previsto no art. 7º da Resolução CNJ nº 350/2020.
2. Celebrar pelo menos 1 (um) acordo com instituições parceiras para a prevenção e a resolução consensual de litígios.</t>
    </r>
  </si>
  <si>
    <r>
      <t xml:space="preserve">Meta Específica 1 - Promover a saúde de magistrados e servidores (Meta Nacional 12 de 2024)
</t>
    </r>
    <r>
      <rPr>
        <b/>
        <i/>
        <sz val="10"/>
        <rFont val="Calibri"/>
        <family val="2"/>
        <scheme val="minor"/>
      </rPr>
      <t>Aferir o percentual de servidores e magistrados que realizaram exames periódicos no ano, contabilizar o número de ações executadas com o intuito de reduzir casos de doenças mais frequentes ou que contribuem em maior grau para o absenteísmo, promover ação de saúde com participação de terceirizados, estagiários e aprendizes, e instruir (anualmente) Plano de Qualidade de vida, com vistas a promover a saúde de magistrados e servidores.</t>
    </r>
  </si>
  <si>
    <t>meta atingida: =&gt;100% ou cláusula de barreira</t>
  </si>
  <si>
    <r>
      <t xml:space="preserve">Meta 2 - Julgar processos mais antigos (parte 2)
</t>
    </r>
    <r>
      <rPr>
        <b/>
        <i/>
        <sz val="10"/>
        <rFont val="Calibri"/>
        <family val="2"/>
        <scheme val="minor"/>
      </rPr>
      <t>Identificar e julgar até 31/12/2026, desconsiderados os processos que estiverem suspensos ao final de 2026 ou que forem dessobrestados durante o ano de 2026, pelo menos 99% dos processos pendentes de julgamento há 5 anos (2021) ou mais.</t>
    </r>
  </si>
  <si>
    <t>Índice de Promoção da Saúde de Magistrados e Servidores - IPSMS / Percentual de magistrados e servidores que realizaram exame periódico de saúde</t>
  </si>
  <si>
    <t>A meta tem por objetivo promover a saúde de magistrados(as) e servidores(as).
Ao final do quadrimestre o TRT-2 realizou mais de 3 ações para redução de doenças mais frequentes ou que contribuem para o absenteísmo e 12,5% de servidores(as) realizaram exame médico. Já o percentual de magistrados(as) que realizaram exame ficou em 0,7%.
Além disso, houve a promoção de pelo menos 1 (uma) ação em que participem terceirizados(as), estagiários(as) e aprendizes</t>
  </si>
  <si>
    <t>O percentual a ser considerado para o cumprimento da Meta 3 de 2026 é de 47,08% de conciliações (ou mais) na fase de conhecimento (Índice de Conciliação - IC).
Ao final do 1º quadrimestre esse índice não foi alcançado (IC: 44,75%), porém a meta foi cumprida devido à cláusula de barreira de 38%.</t>
  </si>
  <si>
    <t>Servidores: 12,5%</t>
  </si>
  <si>
    <t>Magistrados: 0,7%</t>
  </si>
  <si>
    <t>Magistrados: 4,67%</t>
  </si>
  <si>
    <t>Servidores: 83,33%</t>
  </si>
  <si>
    <t>Referência: Junho / 2026</t>
  </si>
  <si>
    <r>
      <t xml:space="preserve">94,53%
</t>
    </r>
    <r>
      <rPr>
        <b/>
        <sz val="9"/>
        <rFont val="Calibri"/>
        <family val="2"/>
        <scheme val="minor"/>
      </rPr>
      <t>100% pela cláusula de barreira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</si>
</sst>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sz val="11"/>
      <color theme="0"/>
      <name val="Calibri"/>
      <family val="2"/>
      <scheme val="minor"/>
    </font>
    <font>
      <i/>
      <sz val="10"/>
      <color theme="1"/>
      <name val="Calibri"/>
      <family val="2"/>
      <scheme val="minor"/>
    </font>
    <font>
      <sz val="8"/>
      <color theme="1"/>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b/>
      <vertAlign val="superscript"/>
      <sz val="10"/>
      <color theme="0"/>
      <name val="Calibri"/>
      <family val="2"/>
      <scheme val="minor"/>
    </font>
    <font>
      <b/>
      <sz val="11"/>
      <color theme="1" tint="0.499984740745262"/>
      <name val="Calibri"/>
      <family val="2"/>
      <scheme val="minor"/>
    </font>
    <font>
      <b/>
      <sz val="12"/>
      <color theme="1" tint="0.499984740745262"/>
      <name val="Calibri"/>
      <family val="2"/>
      <scheme val="minor"/>
    </font>
    <font>
      <b/>
      <sz val="12"/>
      <color theme="0"/>
      <name val="Calibri"/>
      <family val="2"/>
      <scheme val="minor"/>
    </font>
    <font>
      <b/>
      <sz val="11"/>
      <color rgb="FF000000"/>
      <name val="Calibri"/>
      <family val="2"/>
      <scheme val="minor"/>
    </font>
    <font>
      <b/>
      <sz val="12"/>
      <color theme="0" tint="-0.499984740745262"/>
      <name val="Calibri"/>
      <family val="2"/>
      <scheme val="minor"/>
    </font>
    <font>
      <sz val="5"/>
      <color theme="0" tint="-0.34998626667073579"/>
      <name val="Calibri"/>
      <family val="2"/>
      <scheme val="minor"/>
    </font>
    <font>
      <b/>
      <sz val="5"/>
      <color theme="0"/>
      <name val="Calibri"/>
      <family val="2"/>
      <scheme val="minor"/>
    </font>
    <font>
      <sz val="8"/>
      <name val="Calibri"/>
      <family val="2"/>
      <scheme val="minor"/>
    </font>
    <font>
      <sz val="10"/>
      <name val="Arial"/>
      <family val="2"/>
    </font>
    <font>
      <b/>
      <sz val="12"/>
      <color rgb="FF000000"/>
      <name val="Calibri"/>
      <family val="2"/>
      <scheme val="minor"/>
    </font>
    <font>
      <b/>
      <sz val="12"/>
      <color theme="4"/>
      <name val="Calibri"/>
      <family val="2"/>
      <scheme val="minor"/>
    </font>
    <font>
      <b/>
      <sz val="11"/>
      <name val="Calibri"/>
      <family val="2"/>
      <scheme val="minor"/>
    </font>
    <font>
      <b/>
      <sz val="10"/>
      <name val="Calibri"/>
      <family val="2"/>
      <scheme val="minor"/>
    </font>
    <font>
      <b/>
      <sz val="10"/>
      <color theme="0" tint="-0.499984740745262"/>
      <name val="Calibri"/>
      <family val="2"/>
      <scheme val="minor"/>
    </font>
    <font>
      <b/>
      <sz val="16"/>
      <name val="Calibri"/>
      <family val="2"/>
      <scheme val="minor"/>
    </font>
    <font>
      <b/>
      <sz val="12"/>
      <name val="Calibri"/>
      <family val="2"/>
      <scheme val="minor"/>
    </font>
    <font>
      <b/>
      <sz val="10"/>
      <color theme="1" tint="0.499984740745262"/>
      <name val="Calibri"/>
      <family val="2"/>
      <scheme val="minor"/>
    </font>
    <font>
      <sz val="10"/>
      <name val="Calibri"/>
      <family val="2"/>
      <scheme val="minor"/>
    </font>
    <font>
      <b/>
      <i/>
      <sz val="11"/>
      <color theme="1" tint="0.499984740745262"/>
      <name val="Calibri"/>
      <family val="2"/>
      <scheme val="minor"/>
    </font>
    <font>
      <b/>
      <i/>
      <sz val="11"/>
      <color theme="0" tint="-0.499984740745262"/>
      <name val="Calibri"/>
      <family val="2"/>
      <scheme val="minor"/>
    </font>
    <font>
      <b/>
      <sz val="10"/>
      <color theme="1"/>
      <name val="Calibri"/>
      <family val="2"/>
      <scheme val="minor"/>
    </font>
    <font>
      <b/>
      <i/>
      <sz val="10"/>
      <name val="Calibri"/>
      <family val="2"/>
      <scheme val="minor"/>
    </font>
    <font>
      <sz val="10"/>
      <color theme="0"/>
      <name val="Calibri"/>
      <family val="2"/>
      <scheme val="minor"/>
    </font>
    <font>
      <b/>
      <sz val="5.5"/>
      <color theme="0"/>
      <name val="Calibri"/>
      <family val="2"/>
      <scheme val="minor"/>
    </font>
    <font>
      <sz val="10.5"/>
      <color theme="1"/>
      <name val="Calibri"/>
      <family val="2"/>
      <scheme val="minor"/>
    </font>
    <font>
      <b/>
      <i/>
      <sz val="10.5"/>
      <color theme="1" tint="0.499984740745262"/>
      <name val="Calibri"/>
      <family val="2"/>
      <scheme val="minor"/>
    </font>
    <font>
      <b/>
      <sz val="10.5"/>
      <name val="Calibri"/>
      <family val="2"/>
      <scheme val="minor"/>
    </font>
    <font>
      <i/>
      <sz val="10.5"/>
      <color theme="1"/>
      <name val="Calibri"/>
      <family val="2"/>
      <scheme val="minor"/>
    </font>
    <font>
      <sz val="11"/>
      <name val="Calibri"/>
      <family val="2"/>
      <scheme val="minor"/>
    </font>
    <font>
      <b/>
      <i/>
      <sz val="9"/>
      <color theme="1" tint="0.499984740745262"/>
      <name val="Calibri"/>
      <family val="2"/>
      <scheme val="minor"/>
    </font>
    <font>
      <u/>
      <sz val="10"/>
      <color theme="10"/>
      <name val="Arial"/>
      <family val="2"/>
    </font>
    <font>
      <b/>
      <sz val="9"/>
      <name val="Calibri"/>
      <family val="2"/>
      <scheme val="minor"/>
    </font>
    <font>
      <b/>
      <i/>
      <sz val="9.5"/>
      <color theme="1" tint="0.499984740745262"/>
      <name val="Calibri"/>
      <family val="2"/>
      <scheme val="minor"/>
    </font>
    <font>
      <sz val="11"/>
      <color rgb="FFFF0000"/>
      <name val="Calibri"/>
      <family val="2"/>
      <scheme val="minor"/>
    </font>
    <font>
      <b/>
      <sz val="11"/>
      <color rgb="FFFF0000"/>
      <name val="Calibri"/>
      <family val="2"/>
      <scheme val="minor"/>
    </font>
    <font>
      <b/>
      <i/>
      <sz val="10"/>
      <color theme="0"/>
      <name val="Calibri"/>
      <family val="2"/>
      <scheme val="minor"/>
    </font>
    <font>
      <sz val="9"/>
      <color theme="0"/>
      <name val="Calibri"/>
      <family val="2"/>
      <scheme val="minor"/>
    </font>
    <font>
      <sz val="8"/>
      <color theme="0"/>
      <name val="Calibri"/>
      <family val="2"/>
      <scheme val="minor"/>
    </font>
    <font>
      <b/>
      <i/>
      <sz val="11"/>
      <name val="Calibri"/>
      <family val="2"/>
      <scheme val="minor"/>
    </font>
    <font>
      <sz val="9"/>
      <name val="Calibri"/>
      <family val="2"/>
      <scheme val="minor"/>
    </font>
  </fonts>
  <fills count="6">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4" tint="0.39997558519241921"/>
        <bgColor indexed="64"/>
      </patternFill>
    </fill>
    <fill>
      <patternFill patternType="solid">
        <fgColor theme="0" tint="-0.14999847407452621"/>
        <bgColor indexed="64"/>
      </patternFill>
    </fill>
  </fills>
  <borders count="2">
    <border>
      <left/>
      <right/>
      <top/>
      <bottom/>
      <diagonal/>
    </border>
    <border>
      <left/>
      <right/>
      <top style="thin">
        <color theme="0" tint="-0.34998626667073579"/>
      </top>
      <bottom/>
      <diagonal/>
    </border>
  </borders>
  <cellStyleXfs count="34">
    <xf numFmtId="0" fontId="0" fillId="0" borderId="0">
      <alignment vertical="center"/>
    </xf>
    <xf numFmtId="0" fontId="15" fillId="2" borderId="0" applyNumberFormat="0" applyBorder="0" applyAlignment="0" applyProtection="0"/>
    <xf numFmtId="0" fontId="11" fillId="3" borderId="0" applyNumberFormat="0" applyBorder="0" applyAlignment="0" applyProtection="0"/>
    <xf numFmtId="0" fontId="12" fillId="0" borderId="0"/>
    <xf numFmtId="0" fontId="13" fillId="0" borderId="0" applyNumberFormat="0" applyFill="0" applyBorder="0" applyAlignment="0" applyProtection="0"/>
    <xf numFmtId="0" fontId="11" fillId="0" borderId="0"/>
    <xf numFmtId="0" fontId="10" fillId="0" borderId="0"/>
    <xf numFmtId="0" fontId="30" fillId="0" borderId="0">
      <alignment vertical="center"/>
    </xf>
    <xf numFmtId="0" fontId="9" fillId="0" borderId="0"/>
    <xf numFmtId="0" fontId="9" fillId="0" borderId="0"/>
    <xf numFmtId="9" fontId="30" fillId="0" borderId="0" applyFont="0" applyFill="0" applyBorder="0" applyAlignment="0" applyProtection="0"/>
    <xf numFmtId="0" fontId="7" fillId="0" borderId="0"/>
    <xf numFmtId="0" fontId="7" fillId="3" borderId="0" applyNumberFormat="0" applyBorder="0" applyAlignment="0" applyProtection="0"/>
    <xf numFmtId="0" fontId="5" fillId="0" borderId="0"/>
    <xf numFmtId="0" fontId="5" fillId="3" borderId="0" applyNumberFormat="0" applyBorder="0" applyAlignment="0" applyProtection="0"/>
    <xf numFmtId="0" fontId="5" fillId="0" borderId="0"/>
    <xf numFmtId="0" fontId="5" fillId="0" borderId="0"/>
    <xf numFmtId="0" fontId="4" fillId="0" borderId="0"/>
    <xf numFmtId="0" fontId="4" fillId="3"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0" borderId="0"/>
    <xf numFmtId="0" fontId="1" fillId="3" borderId="0" applyNumberFormat="0" applyBorder="0" applyAlignment="0" applyProtection="0"/>
    <xf numFmtId="0" fontId="1" fillId="0" borderId="0"/>
    <xf numFmtId="0" fontId="1" fillId="0" borderId="0"/>
    <xf numFmtId="0" fontId="1" fillId="0" borderId="0"/>
    <xf numFmtId="0" fontId="1" fillId="3" borderId="0" applyNumberFormat="0" applyBorder="0" applyAlignment="0" applyProtection="0"/>
    <xf numFmtId="0" fontId="52" fillId="0" borderId="0" applyNumberFormat="0" applyFill="0" applyBorder="0" applyAlignment="0" applyProtection="0">
      <alignment vertical="center"/>
    </xf>
  </cellStyleXfs>
  <cellXfs count="295">
    <xf numFmtId="0" fontId="0" fillId="0" borderId="0" xfId="0">
      <alignment vertical="center"/>
    </xf>
    <xf numFmtId="0" fontId="0" fillId="0" borderId="0" xfId="0" applyAlignment="1"/>
    <xf numFmtId="0" fontId="18" fillId="4" borderId="0" xfId="1" applyFont="1" applyFill="1" applyAlignment="1">
      <alignment horizontal="center" vertical="center"/>
    </xf>
    <xf numFmtId="0" fontId="20" fillId="0" borderId="0" xfId="2" applyFont="1" applyFill="1"/>
    <xf numFmtId="0" fontId="23" fillId="0" borderId="0" xfId="4" applyFont="1" applyAlignment="1">
      <alignment vertical="center"/>
    </xf>
    <xf numFmtId="0" fontId="11" fillId="0" borderId="0" xfId="5"/>
    <xf numFmtId="0" fontId="25" fillId="0" borderId="0" xfId="5" applyFont="1" applyAlignment="1">
      <alignment vertical="top"/>
    </xf>
    <xf numFmtId="0" fontId="20" fillId="0" borderId="0" xfId="5" applyFont="1"/>
    <xf numFmtId="10" fontId="19" fillId="0" borderId="0" xfId="5" applyNumberFormat="1" applyFont="1"/>
    <xf numFmtId="0" fontId="17" fillId="0" borderId="0" xfId="5" applyFont="1"/>
    <xf numFmtId="0" fontId="11" fillId="0" borderId="0" xfId="5" applyAlignment="1">
      <alignment vertical="center" wrapText="1"/>
    </xf>
    <xf numFmtId="0" fontId="20" fillId="0" borderId="0" xfId="5" applyFont="1" applyAlignment="1">
      <alignment vertical="top"/>
    </xf>
    <xf numFmtId="0" fontId="20" fillId="0" borderId="0" xfId="5" applyFont="1" applyAlignment="1">
      <alignment vertical="center"/>
    </xf>
    <xf numFmtId="0" fontId="16" fillId="0" borderId="0" xfId="5" applyFont="1" applyAlignment="1">
      <alignment horizontal="left" indent="1"/>
    </xf>
    <xf numFmtId="0" fontId="22" fillId="0" borderId="0" xfId="4" applyFont="1" applyAlignment="1">
      <alignment vertical="center"/>
    </xf>
    <xf numFmtId="0" fontId="11" fillId="0" borderId="0" xfId="5" applyAlignment="1">
      <alignment vertical="center"/>
    </xf>
    <xf numFmtId="0" fontId="26" fillId="0" borderId="0" xfId="4" applyFont="1" applyAlignment="1">
      <alignment vertical="center"/>
    </xf>
    <xf numFmtId="0" fontId="28" fillId="4" borderId="0" xfId="1" applyFont="1" applyFill="1" applyAlignment="1">
      <alignment horizontal="center"/>
    </xf>
    <xf numFmtId="0" fontId="29" fillId="0" borderId="0" xfId="5" applyFont="1"/>
    <xf numFmtId="0" fontId="20" fillId="0" borderId="0" xfId="5" applyFont="1" applyAlignment="1">
      <alignment vertical="center" wrapText="1"/>
    </xf>
    <xf numFmtId="10" fontId="11" fillId="0" borderId="0" xfId="5" applyNumberFormat="1" applyAlignment="1">
      <alignment vertical="top"/>
    </xf>
    <xf numFmtId="0" fontId="22" fillId="0" borderId="0" xfId="4" applyFont="1" applyAlignment="1">
      <alignment horizontal="left" vertical="center" indent="2"/>
    </xf>
    <xf numFmtId="0" fontId="10" fillId="0" borderId="0" xfId="6"/>
    <xf numFmtId="0" fontId="25" fillId="0" borderId="0" xfId="6" applyFont="1" applyAlignment="1">
      <alignment vertical="top"/>
    </xf>
    <xf numFmtId="0" fontId="14" fillId="0" borderId="0" xfId="6" applyFont="1"/>
    <xf numFmtId="0" fontId="33" fillId="0" borderId="0" xfId="1" applyFont="1" applyFill="1" applyAlignment="1">
      <alignment horizontal="center" vertical="center" wrapText="1"/>
    </xf>
    <xf numFmtId="0" fontId="33" fillId="4" borderId="0" xfId="1" applyFont="1" applyFill="1" applyAlignment="1">
      <alignment horizontal="center" vertical="center" wrapText="1"/>
    </xf>
    <xf numFmtId="0" fontId="10" fillId="0" borderId="0" xfId="6" applyAlignment="1">
      <alignment vertical="center"/>
    </xf>
    <xf numFmtId="3" fontId="33" fillId="0" borderId="0" xfId="1" applyNumberFormat="1" applyFont="1" applyFill="1" applyAlignment="1">
      <alignment horizontal="center" vertical="center"/>
    </xf>
    <xf numFmtId="10" fontId="33" fillId="0" borderId="0" xfId="1" applyNumberFormat="1" applyFont="1" applyFill="1" applyAlignment="1">
      <alignment horizontal="center" vertical="center"/>
    </xf>
    <xf numFmtId="10" fontId="33" fillId="0" borderId="0" xfId="6" applyNumberFormat="1" applyFont="1" applyAlignment="1">
      <alignment horizontal="center" vertical="center"/>
    </xf>
    <xf numFmtId="10" fontId="19" fillId="0" borderId="0" xfId="6" applyNumberFormat="1" applyFont="1"/>
    <xf numFmtId="10" fontId="35" fillId="0" borderId="0" xfId="1" applyNumberFormat="1" applyFont="1" applyFill="1" applyAlignment="1">
      <alignment horizontal="center" vertical="center"/>
    </xf>
    <xf numFmtId="10" fontId="35" fillId="0" borderId="0" xfId="6" applyNumberFormat="1" applyFont="1" applyAlignment="1">
      <alignment horizontal="center" vertical="center"/>
    </xf>
    <xf numFmtId="0" fontId="17" fillId="5" borderId="0" xfId="6" applyFont="1" applyFill="1"/>
    <xf numFmtId="0" fontId="10" fillId="5" borderId="0" xfId="6" applyFill="1"/>
    <xf numFmtId="0" fontId="22" fillId="5" borderId="0" xfId="4" applyFont="1" applyFill="1" applyAlignment="1">
      <alignment vertical="center"/>
    </xf>
    <xf numFmtId="10" fontId="36" fillId="0" borderId="0" xfId="6" applyNumberFormat="1" applyFont="1" applyAlignment="1">
      <alignment horizontal="center" vertical="center"/>
    </xf>
    <xf numFmtId="0" fontId="20" fillId="0" borderId="0" xfId="6" applyFont="1" applyAlignment="1">
      <alignment vertical="top"/>
    </xf>
    <xf numFmtId="0" fontId="16" fillId="0" borderId="0" xfId="6" applyFont="1" applyAlignment="1">
      <alignment horizontal="left" indent="1"/>
    </xf>
    <xf numFmtId="0" fontId="37" fillId="0" borderId="0" xfId="4" applyFont="1" applyAlignment="1">
      <alignment vertical="center"/>
    </xf>
    <xf numFmtId="0" fontId="22" fillId="0" borderId="0" xfId="5" applyFont="1"/>
    <xf numFmtId="10" fontId="38" fillId="0" borderId="0" xfId="6" applyNumberFormat="1" applyFont="1" applyAlignment="1">
      <alignment horizontal="center" vertical="center"/>
    </xf>
    <xf numFmtId="0" fontId="20" fillId="0" borderId="0" xfId="0" applyFont="1" applyAlignment="1"/>
    <xf numFmtId="0" fontId="0" fillId="4" borderId="0" xfId="0" applyFill="1" applyAlignment="1"/>
    <xf numFmtId="0" fontId="10" fillId="0" borderId="0" xfId="6" applyAlignment="1">
      <alignment horizontal="center" vertical="center"/>
    </xf>
    <xf numFmtId="0" fontId="34" fillId="0" borderId="0" xfId="1" applyFont="1" applyFill="1" applyAlignment="1">
      <alignment horizontal="center" vertical="center" wrapText="1"/>
    </xf>
    <xf numFmtId="0" fontId="17" fillId="5" borderId="0" xfId="6" applyFont="1" applyFill="1" applyAlignment="1">
      <alignment horizontal="center" vertical="center"/>
    </xf>
    <xf numFmtId="0" fontId="22" fillId="5" borderId="0" xfId="4" applyFont="1" applyFill="1" applyAlignment="1">
      <alignment horizontal="center" vertical="center"/>
    </xf>
    <xf numFmtId="0" fontId="20" fillId="0" borderId="0" xfId="6" applyFont="1" applyAlignment="1">
      <alignment horizontal="center" vertical="center"/>
    </xf>
    <xf numFmtId="0" fontId="37" fillId="0" borderId="0" xfId="4" applyFont="1" applyAlignment="1">
      <alignment vertical="center" wrapText="1"/>
    </xf>
    <xf numFmtId="0" fontId="20" fillId="0" borderId="0" xfId="0" applyFont="1">
      <alignment vertical="center"/>
    </xf>
    <xf numFmtId="10" fontId="42" fillId="0" borderId="0" xfId="0" applyNumberFormat="1" applyFont="1">
      <alignment vertical="center"/>
    </xf>
    <xf numFmtId="4" fontId="20" fillId="0" borderId="0" xfId="0" applyNumberFormat="1" applyFont="1">
      <alignment vertical="center"/>
    </xf>
    <xf numFmtId="10" fontId="19" fillId="0" borderId="0" xfId="0" applyNumberFormat="1" applyFont="1">
      <alignment vertical="center"/>
    </xf>
    <xf numFmtId="0" fontId="20" fillId="0" borderId="0" xfId="2" applyFont="1" applyFill="1" applyAlignment="1">
      <alignment vertical="center"/>
    </xf>
    <xf numFmtId="10" fontId="19" fillId="0" borderId="0" xfId="5" quotePrefix="1" applyNumberFormat="1" applyFont="1"/>
    <xf numFmtId="0" fontId="8" fillId="0" borderId="0" xfId="5" applyFont="1"/>
    <xf numFmtId="0" fontId="7" fillId="0" borderId="0" xfId="11"/>
    <xf numFmtId="0" fontId="25" fillId="0" borderId="0" xfId="11" applyFont="1" applyAlignment="1">
      <alignment vertical="top"/>
    </xf>
    <xf numFmtId="0" fontId="7" fillId="0" borderId="0" xfId="11" applyAlignment="1">
      <alignment vertical="center"/>
    </xf>
    <xf numFmtId="10" fontId="19" fillId="0" borderId="0" xfId="11" applyNumberFormat="1" applyFont="1"/>
    <xf numFmtId="0" fontId="20" fillId="0" borderId="0" xfId="12" applyFont="1" applyFill="1" applyAlignment="1">
      <alignment vertical="center"/>
    </xf>
    <xf numFmtId="0" fontId="20" fillId="0" borderId="0" xfId="12" applyFont="1" applyFill="1"/>
    <xf numFmtId="0" fontId="20" fillId="0" borderId="0" xfId="11" applyFont="1" applyAlignment="1">
      <alignment vertical="top"/>
    </xf>
    <xf numFmtId="0" fontId="17" fillId="0" borderId="0" xfId="11" applyFont="1"/>
    <xf numFmtId="0" fontId="7" fillId="0" borderId="0" xfId="11" applyAlignment="1">
      <alignment vertical="center" wrapText="1"/>
    </xf>
    <xf numFmtId="0" fontId="16" fillId="0" borderId="0" xfId="11" applyFont="1" applyAlignment="1">
      <alignment horizontal="left" indent="1"/>
    </xf>
    <xf numFmtId="0" fontId="17" fillId="0" borderId="0" xfId="5" applyFont="1" applyAlignment="1">
      <alignment horizontal="left"/>
    </xf>
    <xf numFmtId="0" fontId="25" fillId="0" borderId="0" xfId="5" applyFont="1" applyAlignment="1">
      <alignment vertical="center"/>
    </xf>
    <xf numFmtId="0" fontId="14" fillId="0" borderId="0" xfId="5" applyFont="1" applyAlignment="1">
      <alignment vertical="center"/>
    </xf>
    <xf numFmtId="0" fontId="22" fillId="0" borderId="0" xfId="5" applyFont="1" applyAlignment="1">
      <alignment vertical="center"/>
    </xf>
    <xf numFmtId="0" fontId="28" fillId="4" borderId="0" xfId="1" applyFont="1" applyFill="1" applyAlignment="1">
      <alignment horizontal="center" vertical="center"/>
    </xf>
    <xf numFmtId="10" fontId="19" fillId="0" borderId="0" xfId="5" applyNumberFormat="1" applyFont="1" applyAlignment="1">
      <alignment vertical="center"/>
    </xf>
    <xf numFmtId="0" fontId="17" fillId="0" borderId="0" xfId="5" applyFont="1" applyAlignment="1">
      <alignment vertical="center"/>
    </xf>
    <xf numFmtId="0" fontId="17" fillId="0" borderId="0" xfId="5" applyFont="1" applyAlignment="1">
      <alignment horizontal="left" vertical="center"/>
    </xf>
    <xf numFmtId="0" fontId="16" fillId="0" borderId="0" xfId="5" applyFont="1" applyAlignment="1">
      <alignment horizontal="left" vertical="center"/>
    </xf>
    <xf numFmtId="0" fontId="6" fillId="0" borderId="0" xfId="5" applyFont="1" applyAlignment="1">
      <alignment vertical="center"/>
    </xf>
    <xf numFmtId="9" fontId="44" fillId="0" borderId="0" xfId="0" applyNumberFormat="1" applyFont="1" applyAlignment="1"/>
    <xf numFmtId="0" fontId="22" fillId="0" borderId="0" xfId="4" applyFont="1" applyAlignment="1"/>
    <xf numFmtId="10" fontId="19" fillId="0" borderId="0" xfId="5" applyNumberFormat="1" applyFont="1" applyAlignment="1">
      <alignment horizontal="center"/>
    </xf>
    <xf numFmtId="10" fontId="19" fillId="0" borderId="0" xfId="5" applyNumberFormat="1" applyFont="1" applyAlignment="1">
      <alignment horizontal="center" vertical="center"/>
    </xf>
    <xf numFmtId="10" fontId="19" fillId="0" borderId="0" xfId="0" applyNumberFormat="1" applyFont="1" applyAlignment="1">
      <alignment horizontal="center" vertical="center"/>
    </xf>
    <xf numFmtId="10" fontId="19" fillId="4" borderId="0" xfId="5" applyNumberFormat="1" applyFont="1" applyFill="1" applyAlignment="1">
      <alignment horizontal="center"/>
    </xf>
    <xf numFmtId="10" fontId="19" fillId="4" borderId="0" xfId="5" applyNumberFormat="1" applyFont="1" applyFill="1" applyAlignment="1">
      <alignment horizontal="center" vertical="center"/>
    </xf>
    <xf numFmtId="0" fontId="45" fillId="4" borderId="0" xfId="1" applyFont="1" applyFill="1" applyAlignment="1">
      <alignment horizontal="center"/>
    </xf>
    <xf numFmtId="3" fontId="18" fillId="4" borderId="0" xfId="1" applyNumberFormat="1" applyFont="1" applyFill="1" applyAlignment="1">
      <alignment vertical="center"/>
    </xf>
    <xf numFmtId="0" fontId="18" fillId="4" borderId="0" xfId="1" applyFont="1" applyFill="1" applyAlignment="1">
      <alignment horizontal="center" vertical="center" wrapText="1"/>
    </xf>
    <xf numFmtId="3" fontId="18" fillId="4" borderId="0" xfId="1" applyNumberFormat="1" applyFont="1" applyFill="1" applyAlignment="1">
      <alignment horizontal="center" vertical="center"/>
    </xf>
    <xf numFmtId="10" fontId="20" fillId="0" borderId="0" xfId="10" applyNumberFormat="1" applyFont="1" applyFill="1" applyAlignment="1">
      <alignment horizontal="center" vertical="center"/>
    </xf>
    <xf numFmtId="0" fontId="5" fillId="0" borderId="0" xfId="13" applyAlignment="1">
      <alignment vertical="center"/>
    </xf>
    <xf numFmtId="0" fontId="25" fillId="0" borderId="0" xfId="13" applyFont="1" applyAlignment="1">
      <alignment vertical="center"/>
    </xf>
    <xf numFmtId="0" fontId="14" fillId="0" borderId="0" xfId="13" applyFont="1" applyAlignment="1">
      <alignment vertical="center"/>
    </xf>
    <xf numFmtId="0" fontId="22" fillId="0" borderId="0" xfId="13" applyFont="1" applyAlignment="1">
      <alignment vertical="center"/>
    </xf>
    <xf numFmtId="0" fontId="20" fillId="0" borderId="0" xfId="13" applyFont="1" applyAlignment="1">
      <alignment vertical="center"/>
    </xf>
    <xf numFmtId="10" fontId="19" fillId="0" borderId="0" xfId="13" applyNumberFormat="1" applyFont="1" applyAlignment="1">
      <alignment horizontal="center" vertical="center"/>
    </xf>
    <xf numFmtId="10" fontId="19" fillId="0" borderId="0" xfId="13" applyNumberFormat="1" applyFont="1" applyAlignment="1">
      <alignment vertical="center"/>
    </xf>
    <xf numFmtId="0" fontId="20" fillId="0" borderId="0" xfId="14" applyFont="1" applyFill="1" applyAlignment="1">
      <alignment vertical="center"/>
    </xf>
    <xf numFmtId="10" fontId="19" fillId="4" borderId="0" xfId="13" applyNumberFormat="1" applyFont="1" applyFill="1" applyAlignment="1">
      <alignment horizontal="center" vertical="center"/>
    </xf>
    <xf numFmtId="0" fontId="17" fillId="0" borderId="0" xfId="13" applyFont="1" applyAlignment="1">
      <alignment vertical="center"/>
    </xf>
    <xf numFmtId="0" fontId="17" fillId="0" borderId="0" xfId="13" applyFont="1" applyAlignment="1">
      <alignment horizontal="left" vertical="center"/>
    </xf>
    <xf numFmtId="0" fontId="5" fillId="0" borderId="0" xfId="13" applyAlignment="1">
      <alignment vertical="center" wrapText="1"/>
    </xf>
    <xf numFmtId="0" fontId="20" fillId="0" borderId="0" xfId="15" applyFont="1" applyAlignment="1">
      <alignment vertical="center" wrapText="1"/>
    </xf>
    <xf numFmtId="0" fontId="16" fillId="0" borderId="0" xfId="13" applyFont="1" applyAlignment="1">
      <alignment horizontal="left" vertical="center"/>
    </xf>
    <xf numFmtId="0" fontId="20" fillId="0" borderId="0" xfId="15" applyFont="1" applyAlignment="1">
      <alignment vertical="top"/>
    </xf>
    <xf numFmtId="0" fontId="20" fillId="0" borderId="0" xfId="8" applyFont="1" applyAlignment="1">
      <alignment vertical="top"/>
    </xf>
    <xf numFmtId="0" fontId="20" fillId="0" borderId="0" xfId="13" applyFont="1" applyAlignment="1">
      <alignment vertical="center" wrapText="1"/>
    </xf>
    <xf numFmtId="0" fontId="20" fillId="0" borderId="0" xfId="16" applyFont="1" applyAlignment="1">
      <alignment vertical="top"/>
    </xf>
    <xf numFmtId="0" fontId="40" fillId="0" borderId="0" xfId="4" applyFont="1" applyAlignment="1">
      <alignment vertical="center"/>
    </xf>
    <xf numFmtId="0" fontId="20" fillId="0" borderId="0" xfId="16" applyFont="1" applyAlignment="1">
      <alignment vertical="center" wrapText="1"/>
    </xf>
    <xf numFmtId="0" fontId="5" fillId="0" borderId="0" xfId="5" applyFont="1"/>
    <xf numFmtId="0" fontId="5" fillId="0" borderId="0" xfId="13"/>
    <xf numFmtId="0" fontId="20" fillId="0" borderId="0" xfId="14" applyFont="1" applyFill="1"/>
    <xf numFmtId="0" fontId="17" fillId="0" borderId="0" xfId="13" applyFont="1"/>
    <xf numFmtId="0" fontId="20" fillId="0" borderId="0" xfId="0" applyFont="1" applyAlignment="1">
      <alignment vertical="top"/>
    </xf>
    <xf numFmtId="0" fontId="20" fillId="0" borderId="0" xfId="8" applyFont="1" applyAlignment="1">
      <alignment vertical="top" wrapText="1"/>
    </xf>
    <xf numFmtId="0" fontId="20" fillId="0" borderId="0" xfId="9" applyFont="1" applyAlignment="1">
      <alignment vertical="top"/>
    </xf>
    <xf numFmtId="0" fontId="17" fillId="0" borderId="0" xfId="13" applyFont="1" applyAlignment="1">
      <alignment horizontal="left"/>
    </xf>
    <xf numFmtId="0" fontId="17" fillId="0" borderId="0" xfId="13" applyFont="1" applyAlignment="1">
      <alignment horizontal="left" vertical="center" indent="1"/>
    </xf>
    <xf numFmtId="0" fontId="40" fillId="0" borderId="0" xfId="4" applyFont="1" applyAlignment="1">
      <alignment vertical="top" wrapText="1"/>
    </xf>
    <xf numFmtId="0" fontId="39" fillId="0" borderId="0" xfId="0" applyFont="1">
      <alignment vertical="center"/>
    </xf>
    <xf numFmtId="9" fontId="39" fillId="0" borderId="0" xfId="10" applyFont="1" applyFill="1" applyAlignment="1">
      <alignment horizontal="center" vertical="center"/>
    </xf>
    <xf numFmtId="0" fontId="39" fillId="0" borderId="0" xfId="2" applyFont="1" applyFill="1"/>
    <xf numFmtId="164" fontId="18" fillId="4" borderId="0" xfId="1" applyNumberFormat="1" applyFont="1" applyFill="1" applyAlignment="1">
      <alignment vertical="center"/>
    </xf>
    <xf numFmtId="9" fontId="20" fillId="0" borderId="0" xfId="10" applyFont="1" applyFill="1" applyAlignment="1">
      <alignment vertical="center"/>
    </xf>
    <xf numFmtId="10" fontId="20" fillId="0" borderId="0" xfId="10" applyNumberFormat="1" applyFont="1" applyFill="1" applyAlignment="1">
      <alignment vertical="center"/>
    </xf>
    <xf numFmtId="0" fontId="4" fillId="0" borderId="0" xfId="17"/>
    <xf numFmtId="0" fontId="25" fillId="0" borderId="0" xfId="17" applyFont="1" applyAlignment="1">
      <alignment vertical="top"/>
    </xf>
    <xf numFmtId="0" fontId="22" fillId="0" borderId="0" xfId="17" applyFont="1"/>
    <xf numFmtId="0" fontId="4" fillId="0" borderId="0" xfId="17" applyAlignment="1">
      <alignment vertical="center"/>
    </xf>
    <xf numFmtId="10" fontId="19" fillId="0" borderId="0" xfId="17" applyNumberFormat="1" applyFont="1" applyAlignment="1">
      <alignment horizontal="center"/>
    </xf>
    <xf numFmtId="10" fontId="19" fillId="0" borderId="0" xfId="17" applyNumberFormat="1" applyFont="1"/>
    <xf numFmtId="0" fontId="20" fillId="0" borderId="0" xfId="18" applyFont="1" applyFill="1" applyAlignment="1">
      <alignment vertical="center"/>
    </xf>
    <xf numFmtId="0" fontId="20" fillId="0" borderId="0" xfId="18" applyFont="1" applyFill="1"/>
    <xf numFmtId="0" fontId="20" fillId="0" borderId="0" xfId="17" applyFont="1" applyAlignment="1">
      <alignment vertical="top"/>
    </xf>
    <xf numFmtId="0" fontId="17" fillId="0" borderId="0" xfId="17" applyFont="1"/>
    <xf numFmtId="0" fontId="17" fillId="0" borderId="0" xfId="17" applyFont="1" applyAlignment="1">
      <alignment horizontal="left"/>
    </xf>
    <xf numFmtId="0" fontId="17" fillId="0" borderId="0" xfId="17" applyFont="1" applyAlignment="1">
      <alignment horizontal="center"/>
    </xf>
    <xf numFmtId="0" fontId="4" fillId="0" borderId="0" xfId="17" applyAlignment="1">
      <alignment vertical="center" wrapText="1"/>
    </xf>
    <xf numFmtId="3" fontId="20" fillId="0" borderId="0" xfId="17" applyNumberFormat="1" applyFont="1" applyAlignment="1">
      <alignment vertical="top"/>
    </xf>
    <xf numFmtId="9" fontId="4" fillId="0" borderId="0" xfId="17" applyNumberFormat="1"/>
    <xf numFmtId="164" fontId="39" fillId="0" borderId="0" xfId="0" applyNumberFormat="1" applyFont="1" applyAlignment="1">
      <alignment horizontal="center" vertical="center"/>
    </xf>
    <xf numFmtId="10" fontId="33" fillId="0" borderId="0" xfId="6" applyNumberFormat="1" applyFont="1" applyAlignment="1">
      <alignment horizontal="center" vertical="center" wrapText="1"/>
    </xf>
    <xf numFmtId="10" fontId="38" fillId="0" borderId="0" xfId="6" applyNumberFormat="1" applyFont="1" applyAlignment="1">
      <alignment horizontal="center" vertical="center" wrapText="1"/>
    </xf>
    <xf numFmtId="9" fontId="20" fillId="0" borderId="0" xfId="5" applyNumberFormat="1" applyFont="1"/>
    <xf numFmtId="0" fontId="46" fillId="0" borderId="0" xfId="5" applyFont="1"/>
    <xf numFmtId="0" fontId="46" fillId="0" borderId="0" xfId="5" applyFont="1" applyAlignment="1">
      <alignment horizontal="left" vertical="center"/>
    </xf>
    <xf numFmtId="9" fontId="20" fillId="0" borderId="0" xfId="0" applyNumberFormat="1" applyFont="1" applyAlignment="1"/>
    <xf numFmtId="0" fontId="3" fillId="0" borderId="0" xfId="5" applyFont="1"/>
    <xf numFmtId="10" fontId="39" fillId="0" borderId="0" xfId="10" applyNumberFormat="1" applyFont="1" applyFill="1" applyAlignment="1">
      <alignment horizontal="center" vertical="center"/>
    </xf>
    <xf numFmtId="0" fontId="40" fillId="0" borderId="0" xfId="4" applyFont="1" applyAlignment="1">
      <alignment vertical="center" wrapText="1"/>
    </xf>
    <xf numFmtId="0" fontId="39" fillId="0" borderId="0" xfId="9" applyFont="1" applyAlignment="1">
      <alignment vertical="top"/>
    </xf>
    <xf numFmtId="0" fontId="2" fillId="0" borderId="0" xfId="6" applyFont="1"/>
    <xf numFmtId="0" fontId="18" fillId="4" borderId="0" xfId="1" applyFont="1" applyFill="1" applyAlignment="1">
      <alignment vertical="center" wrapText="1"/>
    </xf>
    <xf numFmtId="10" fontId="39" fillId="0" borderId="0" xfId="21" applyNumberFormat="1" applyFont="1" applyAlignment="1">
      <alignment horizontal="center"/>
    </xf>
    <xf numFmtId="0" fontId="39" fillId="0" borderId="0" xfId="0" applyFont="1" applyAlignment="1"/>
    <xf numFmtId="9" fontId="39" fillId="0" borderId="0" xfId="0" applyNumberFormat="1" applyFont="1" applyAlignment="1"/>
    <xf numFmtId="0" fontId="10" fillId="0" borderId="0" xfId="6" applyAlignment="1">
      <alignment horizontal="center"/>
    </xf>
    <xf numFmtId="3" fontId="33" fillId="0" borderId="0" xfId="1" applyNumberFormat="1" applyFont="1" applyFill="1" applyAlignment="1">
      <alignment horizontal="center" vertical="center" wrapText="1"/>
    </xf>
    <xf numFmtId="0" fontId="39" fillId="0" borderId="0" xfId="0" applyFont="1" applyAlignment="1">
      <alignment vertical="top" wrapText="1"/>
    </xf>
    <xf numFmtId="10" fontId="20" fillId="0" borderId="0" xfId="5" applyNumberFormat="1" applyFont="1" applyAlignment="1">
      <alignment horizontal="center" vertical="center"/>
    </xf>
    <xf numFmtId="9" fontId="20" fillId="0" borderId="0" xfId="5" applyNumberFormat="1" applyFont="1" applyAlignment="1">
      <alignment horizontal="center" vertical="center"/>
    </xf>
    <xf numFmtId="0" fontId="20" fillId="0" borderId="0" xfId="11" applyFont="1" applyAlignment="1">
      <alignment horizontal="center" vertical="center"/>
    </xf>
    <xf numFmtId="3" fontId="33" fillId="0" borderId="0" xfId="1" applyNumberFormat="1" applyFont="1" applyFill="1" applyBorder="1" applyAlignment="1">
      <alignment horizontal="center" vertical="center"/>
    </xf>
    <xf numFmtId="10" fontId="35" fillId="0" borderId="0" xfId="1" applyNumberFormat="1" applyFont="1" applyFill="1" applyBorder="1" applyAlignment="1">
      <alignment horizontal="center" vertical="center"/>
    </xf>
    <xf numFmtId="3" fontId="33" fillId="0" borderId="1" xfId="1" applyNumberFormat="1" applyFont="1" applyFill="1" applyBorder="1" applyAlignment="1">
      <alignment horizontal="center" vertical="center"/>
    </xf>
    <xf numFmtId="10" fontId="33" fillId="0" borderId="1" xfId="1" applyNumberFormat="1" applyFont="1" applyFill="1" applyBorder="1" applyAlignment="1">
      <alignment horizontal="center" vertical="center"/>
    </xf>
    <xf numFmtId="10" fontId="33" fillId="0" borderId="1" xfId="6" applyNumberFormat="1" applyFont="1" applyBorder="1" applyAlignment="1">
      <alignment horizontal="center" vertical="center"/>
    </xf>
    <xf numFmtId="0" fontId="46" fillId="0" borderId="0" xfId="6" applyFont="1"/>
    <xf numFmtId="0" fontId="49" fillId="0" borderId="0" xfId="17" applyFont="1" applyAlignment="1">
      <alignment horizontal="left" indent="1"/>
    </xf>
    <xf numFmtId="10" fontId="33" fillId="0" borderId="0" xfId="1" applyNumberFormat="1" applyFont="1" applyFill="1" applyAlignment="1">
      <alignment horizontal="center" vertical="center" wrapText="1"/>
    </xf>
    <xf numFmtId="0" fontId="50" fillId="0" borderId="0" xfId="13" applyFont="1" applyAlignment="1">
      <alignment vertical="center" wrapText="1"/>
    </xf>
    <xf numFmtId="0" fontId="50" fillId="0" borderId="0" xfId="5" applyFont="1" applyAlignment="1">
      <alignment wrapText="1"/>
    </xf>
    <xf numFmtId="0" fontId="50" fillId="0" borderId="0" xfId="2" applyFont="1" applyFill="1" applyAlignment="1">
      <alignment vertical="center" wrapText="1"/>
    </xf>
    <xf numFmtId="0" fontId="50" fillId="0" borderId="0" xfId="5" applyFont="1" applyAlignment="1">
      <alignment vertical="center" wrapText="1"/>
    </xf>
    <xf numFmtId="0" fontId="52" fillId="0" borderId="0" xfId="33" applyAlignment="1">
      <alignment vertical="top" wrapText="1"/>
    </xf>
    <xf numFmtId="0" fontId="52" fillId="0" borderId="0" xfId="33" applyAlignment="1">
      <alignment vertical="top"/>
    </xf>
    <xf numFmtId="10" fontId="11" fillId="0" borderId="0" xfId="5" applyNumberFormat="1" applyAlignment="1">
      <alignment vertical="center"/>
    </xf>
    <xf numFmtId="10" fontId="5" fillId="0" borderId="0" xfId="13" applyNumberFormat="1" applyAlignment="1">
      <alignment vertical="center"/>
    </xf>
    <xf numFmtId="0" fontId="33" fillId="0" borderId="0" xfId="5" applyFont="1" applyAlignment="1">
      <alignment wrapText="1"/>
    </xf>
    <xf numFmtId="164" fontId="33" fillId="4" borderId="0" xfId="1" applyNumberFormat="1" applyFont="1" applyFill="1" applyAlignment="1">
      <alignment vertical="center" wrapText="1"/>
    </xf>
    <xf numFmtId="4" fontId="33" fillId="0" borderId="0" xfId="0" applyNumberFormat="1" applyFont="1" applyAlignment="1">
      <alignment vertical="center" wrapText="1"/>
    </xf>
    <xf numFmtId="10" fontId="53" fillId="0" borderId="0" xfId="6" applyNumberFormat="1" applyFont="1" applyAlignment="1">
      <alignment horizontal="center" vertical="center" wrapText="1"/>
    </xf>
    <xf numFmtId="3" fontId="56" fillId="0" borderId="0" xfId="1" applyNumberFormat="1" applyFont="1" applyFill="1" applyAlignment="1">
      <alignment horizontal="center" vertical="center"/>
    </xf>
    <xf numFmtId="0" fontId="55" fillId="0" borderId="0" xfId="6" applyFont="1"/>
    <xf numFmtId="0" fontId="55" fillId="0" borderId="0" xfId="6" applyFont="1" applyAlignment="1">
      <alignment horizontal="center" vertical="center"/>
    </xf>
    <xf numFmtId="9" fontId="19" fillId="0" borderId="0" xfId="10" applyFont="1" applyAlignment="1">
      <alignment vertical="center"/>
    </xf>
    <xf numFmtId="10" fontId="19" fillId="0" borderId="0" xfId="10" applyNumberFormat="1" applyFont="1" applyAlignment="1">
      <alignment vertical="center"/>
    </xf>
    <xf numFmtId="10" fontId="5" fillId="0" borderId="0" xfId="10" applyNumberFormat="1" applyFont="1" applyAlignment="1">
      <alignment vertical="center"/>
    </xf>
    <xf numFmtId="9" fontId="11" fillId="0" borderId="0" xfId="10" applyFont="1" applyAlignment="1">
      <alignment vertical="center"/>
    </xf>
    <xf numFmtId="10" fontId="11" fillId="0" borderId="0" xfId="10" applyNumberFormat="1" applyFont="1" applyAlignment="1">
      <alignment vertical="center"/>
    </xf>
    <xf numFmtId="10" fontId="19" fillId="0" borderId="0" xfId="10" applyNumberFormat="1" applyFont="1"/>
    <xf numFmtId="10" fontId="11" fillId="0" borderId="0" xfId="10" applyNumberFormat="1" applyFont="1"/>
    <xf numFmtId="10" fontId="17" fillId="0" borderId="0" xfId="10" applyNumberFormat="1" applyFont="1"/>
    <xf numFmtId="10" fontId="17" fillId="0" borderId="0" xfId="10" applyNumberFormat="1" applyFont="1" applyAlignment="1">
      <alignment vertical="center"/>
    </xf>
    <xf numFmtId="0" fontId="50" fillId="0" borderId="0" xfId="6" applyFont="1"/>
    <xf numFmtId="10" fontId="34" fillId="0" borderId="0" xfId="1" applyNumberFormat="1" applyFont="1" applyFill="1" applyAlignment="1">
      <alignment horizontal="center" vertical="center"/>
    </xf>
    <xf numFmtId="10" fontId="34" fillId="0" borderId="0" xfId="6" applyNumberFormat="1" applyFont="1" applyAlignment="1">
      <alignment horizontal="center" vertical="center"/>
    </xf>
    <xf numFmtId="0" fontId="17" fillId="0" borderId="0" xfId="5" applyFont="1" applyAlignment="1">
      <alignment horizontal="right" vertical="center"/>
    </xf>
    <xf numFmtId="10" fontId="34" fillId="0" borderId="0" xfId="6" applyNumberFormat="1" applyFont="1" applyAlignment="1">
      <alignment horizontal="center" vertical="center" wrapText="1"/>
    </xf>
    <xf numFmtId="9" fontId="33" fillId="0" borderId="1" xfId="6" applyNumberFormat="1" applyFont="1" applyBorder="1" applyAlignment="1">
      <alignment horizontal="center" vertical="center"/>
    </xf>
    <xf numFmtId="9" fontId="35" fillId="0" borderId="0" xfId="1" applyNumberFormat="1" applyFont="1" applyFill="1" applyAlignment="1">
      <alignment horizontal="center" vertical="center"/>
    </xf>
    <xf numFmtId="0" fontId="25" fillId="0" borderId="0" xfId="5" applyFont="1" applyAlignment="1">
      <alignment horizontal="center" vertical="top"/>
    </xf>
    <xf numFmtId="3" fontId="20" fillId="0" borderId="0" xfId="5" applyNumberFormat="1" applyFont="1" applyAlignment="1">
      <alignment horizontal="center"/>
    </xf>
    <xf numFmtId="10" fontId="20" fillId="0" borderId="0" xfId="10" applyNumberFormat="1" applyFont="1" applyFill="1" applyAlignment="1">
      <alignment horizontal="center"/>
    </xf>
    <xf numFmtId="10" fontId="20" fillId="0" borderId="0" xfId="5" applyNumberFormat="1" applyFont="1" applyAlignment="1">
      <alignment horizontal="center"/>
    </xf>
    <xf numFmtId="0" fontId="24" fillId="0" borderId="0" xfId="5" applyFont="1" applyAlignment="1">
      <alignment horizontal="center" vertical="center"/>
    </xf>
    <xf numFmtId="0" fontId="18" fillId="4" borderId="0" xfId="1" applyFont="1" applyFill="1" applyAlignment="1">
      <alignment horizontal="left" vertical="center"/>
    </xf>
    <xf numFmtId="0" fontId="18" fillId="4" borderId="0" xfId="1" applyFont="1" applyFill="1" applyAlignment="1">
      <alignment horizontal="center" vertical="center" wrapText="1"/>
    </xf>
    <xf numFmtId="0" fontId="22" fillId="0" borderId="0" xfId="4" applyFont="1" applyAlignment="1">
      <alignment horizontal="right" vertical="center"/>
    </xf>
    <xf numFmtId="0" fontId="40" fillId="0" borderId="0" xfId="4" applyFont="1" applyAlignment="1">
      <alignment horizontal="left" vertical="top" wrapText="1"/>
    </xf>
    <xf numFmtId="0" fontId="39" fillId="0" borderId="0" xfId="0" applyFont="1" applyAlignment="1">
      <alignment horizontal="left" vertical="top" wrapText="1"/>
    </xf>
    <xf numFmtId="3" fontId="18" fillId="4" borderId="0" xfId="1" applyNumberFormat="1" applyFont="1" applyFill="1" applyAlignment="1">
      <alignment horizontal="center" vertical="center"/>
    </xf>
    <xf numFmtId="10" fontId="18" fillId="4" borderId="0" xfId="10" applyNumberFormat="1" applyFont="1" applyFill="1" applyAlignment="1">
      <alignment horizontal="center" vertical="center"/>
    </xf>
    <xf numFmtId="10" fontId="18" fillId="4" borderId="0" xfId="1" applyNumberFormat="1" applyFont="1" applyFill="1" applyAlignment="1">
      <alignment horizontal="center" vertical="center"/>
    </xf>
    <xf numFmtId="0" fontId="34" fillId="0" borderId="0" xfId="1" applyFont="1" applyFill="1" applyAlignment="1">
      <alignment horizontal="left" vertical="center" wrapText="1"/>
    </xf>
    <xf numFmtId="0" fontId="34" fillId="0" borderId="0" xfId="1" applyFont="1" applyFill="1" applyAlignment="1">
      <alignment horizontal="left" vertical="center"/>
    </xf>
    <xf numFmtId="0" fontId="38" fillId="0" borderId="0" xfId="1" applyFont="1" applyFill="1" applyAlignment="1">
      <alignment horizontal="left" vertical="top" wrapText="1"/>
    </xf>
    <xf numFmtId="0" fontId="38" fillId="0" borderId="0" xfId="1" applyFont="1" applyFill="1" applyAlignment="1">
      <alignment horizontal="left" vertical="top"/>
    </xf>
    <xf numFmtId="0" fontId="33" fillId="0" borderId="0" xfId="4" applyFont="1" applyAlignment="1">
      <alignment horizontal="left" vertical="center" wrapText="1"/>
    </xf>
    <xf numFmtId="0" fontId="33" fillId="0" borderId="0" xfId="4" applyFont="1" applyAlignment="1">
      <alignment horizontal="left" vertical="center"/>
    </xf>
    <xf numFmtId="0" fontId="35" fillId="0" borderId="0" xfId="1" applyFont="1" applyFill="1" applyBorder="1" applyAlignment="1">
      <alignment horizontal="left" vertical="top" wrapText="1"/>
    </xf>
    <xf numFmtId="0" fontId="35" fillId="0" borderId="0" xfId="1" applyFont="1" applyFill="1" applyBorder="1" applyAlignment="1">
      <alignment horizontal="left" vertical="top"/>
    </xf>
    <xf numFmtId="0" fontId="35" fillId="0" borderId="0" xfId="1" applyFont="1" applyFill="1" applyAlignment="1">
      <alignment horizontal="left" vertical="top" wrapText="1"/>
    </xf>
    <xf numFmtId="0" fontId="35" fillId="0" borderId="0" xfId="1" applyFont="1" applyFill="1" applyAlignment="1">
      <alignment horizontal="left" vertical="top"/>
    </xf>
    <xf numFmtId="0" fontId="33" fillId="0" borderId="1" xfId="4" applyFont="1" applyBorder="1" applyAlignment="1">
      <alignment horizontal="left" vertical="center" wrapText="1"/>
    </xf>
    <xf numFmtId="0" fontId="33" fillId="0" borderId="1" xfId="4" applyFont="1" applyBorder="1" applyAlignment="1">
      <alignment horizontal="left" vertical="center"/>
    </xf>
    <xf numFmtId="0" fontId="31" fillId="0" borderId="0" xfId="6" applyFont="1" applyAlignment="1">
      <alignment horizontal="center" vertical="top"/>
    </xf>
    <xf numFmtId="0" fontId="32" fillId="0" borderId="0" xfId="6" applyFont="1" applyAlignment="1">
      <alignment horizontal="center" vertical="center"/>
    </xf>
    <xf numFmtId="0" fontId="41" fillId="0" borderId="0" xfId="4" applyFont="1" applyAlignment="1">
      <alignment horizontal="right" vertical="center"/>
    </xf>
    <xf numFmtId="0" fontId="33" fillId="4" borderId="0" xfId="1" applyFont="1" applyFill="1" applyAlignment="1">
      <alignment horizontal="center" vertical="center" wrapText="1"/>
    </xf>
    <xf numFmtId="0" fontId="16" fillId="0" borderId="0" xfId="6" applyFont="1" applyAlignment="1">
      <alignment horizontal="left" vertical="top" wrapText="1"/>
    </xf>
    <xf numFmtId="0" fontId="48" fillId="0" borderId="0" xfId="4" applyFont="1" applyAlignment="1">
      <alignment horizontal="left" vertical="center" wrapText="1"/>
    </xf>
    <xf numFmtId="0" fontId="47" fillId="0" borderId="0" xfId="4" applyFont="1" applyAlignment="1">
      <alignment horizontal="left" vertical="center" wrapText="1"/>
    </xf>
    <xf numFmtId="3" fontId="20" fillId="0" borderId="0" xfId="13" applyNumberFormat="1" applyFont="1" applyAlignment="1">
      <alignment horizontal="center" vertical="center"/>
    </xf>
    <xf numFmtId="10" fontId="20" fillId="0" borderId="0" xfId="13" applyNumberFormat="1" applyFont="1" applyAlignment="1">
      <alignment horizontal="center" vertical="center"/>
    </xf>
    <xf numFmtId="0" fontId="20" fillId="0" borderId="0" xfId="8" applyFont="1" applyAlignment="1">
      <alignment horizontal="justify" vertical="top" wrapText="1"/>
    </xf>
    <xf numFmtId="0" fontId="25" fillId="0" borderId="0" xfId="13" applyFont="1" applyAlignment="1">
      <alignment horizontal="center" vertical="center"/>
    </xf>
    <xf numFmtId="0" fontId="24" fillId="0" borderId="0" xfId="13" applyFont="1" applyAlignment="1">
      <alignment horizontal="center" vertical="center"/>
    </xf>
    <xf numFmtId="3" fontId="39" fillId="0" borderId="0" xfId="13" applyNumberFormat="1" applyFont="1" applyAlignment="1">
      <alignment horizontal="center" vertical="center"/>
    </xf>
    <xf numFmtId="10" fontId="39" fillId="0" borderId="0" xfId="13" applyNumberFormat="1" applyFont="1" applyAlignment="1">
      <alignment horizontal="center" vertical="center"/>
    </xf>
    <xf numFmtId="0" fontId="39" fillId="0" borderId="0" xfId="9" applyFont="1" applyAlignment="1">
      <alignment horizontal="left" vertical="center" wrapText="1"/>
    </xf>
    <xf numFmtId="0" fontId="39" fillId="0" borderId="0" xfId="9" applyFont="1" applyAlignment="1">
      <alignment horizontal="justify" vertical="top" wrapText="1"/>
    </xf>
    <xf numFmtId="0" fontId="25" fillId="0" borderId="0" xfId="5" applyFont="1" applyAlignment="1">
      <alignment horizontal="center" vertical="center"/>
    </xf>
    <xf numFmtId="0" fontId="27" fillId="0" borderId="0" xfId="5" applyFont="1" applyAlignment="1">
      <alignment horizontal="center" vertical="center"/>
    </xf>
    <xf numFmtId="0" fontId="40" fillId="0" borderId="0" xfId="4" applyFont="1" applyAlignment="1">
      <alignment horizontal="left" vertical="center" wrapText="1"/>
    </xf>
    <xf numFmtId="3" fontId="20" fillId="0" borderId="0" xfId="5" applyNumberFormat="1" applyFont="1" applyAlignment="1">
      <alignment horizontal="center" vertical="center"/>
    </xf>
    <xf numFmtId="10" fontId="20" fillId="0" borderId="0" xfId="5" applyNumberFormat="1" applyFont="1" applyAlignment="1">
      <alignment horizontal="center" vertical="center"/>
    </xf>
    <xf numFmtId="0" fontId="20" fillId="0" borderId="0" xfId="9" applyFont="1" applyAlignment="1">
      <alignment horizontal="justify" vertical="top" wrapText="1"/>
    </xf>
    <xf numFmtId="0" fontId="27" fillId="0" borderId="0" xfId="5" applyFont="1" applyAlignment="1">
      <alignment horizontal="center" vertical="top"/>
    </xf>
    <xf numFmtId="10" fontId="20" fillId="0" borderId="0" xfId="9" applyNumberFormat="1" applyFont="1" applyAlignment="1">
      <alignment horizontal="left" vertical="top" wrapText="1"/>
    </xf>
    <xf numFmtId="9" fontId="20" fillId="0" borderId="0" xfId="5" applyNumberFormat="1" applyFont="1" applyAlignment="1">
      <alignment horizontal="center" vertical="center"/>
    </xf>
    <xf numFmtId="9" fontId="18" fillId="4" borderId="0" xfId="1" applyNumberFormat="1" applyFont="1" applyFill="1" applyAlignment="1">
      <alignment horizontal="center" vertical="center"/>
    </xf>
    <xf numFmtId="0" fontId="39" fillId="0" borderId="0" xfId="0" applyFont="1" applyAlignment="1">
      <alignment horizontal="justify" vertical="top" wrapText="1"/>
    </xf>
    <xf numFmtId="3" fontId="39" fillId="0" borderId="0" xfId="5" applyNumberFormat="1" applyFont="1" applyAlignment="1">
      <alignment horizontal="center"/>
    </xf>
    <xf numFmtId="10" fontId="39" fillId="0" borderId="0" xfId="5" applyNumberFormat="1" applyFont="1" applyAlignment="1">
      <alignment horizontal="center"/>
    </xf>
    <xf numFmtId="0" fontId="39" fillId="0" borderId="0" xfId="0" applyFont="1" applyAlignment="1">
      <alignment horizontal="left" vertical="top" wrapText="1" indent="1"/>
    </xf>
    <xf numFmtId="0" fontId="39" fillId="0" borderId="0" xfId="5" applyFont="1" applyAlignment="1">
      <alignment horizontal="center"/>
    </xf>
    <xf numFmtId="9" fontId="39" fillId="0" borderId="0" xfId="10" applyFont="1" applyFill="1" applyAlignment="1">
      <alignment horizontal="center" vertical="center"/>
    </xf>
    <xf numFmtId="9" fontId="39" fillId="0" borderId="0" xfId="0" applyNumberFormat="1" applyFont="1" applyAlignment="1">
      <alignment horizontal="center" vertical="center"/>
    </xf>
    <xf numFmtId="0" fontId="22" fillId="0" borderId="0" xfId="4" applyFont="1" applyAlignment="1">
      <alignment horizontal="right"/>
    </xf>
    <xf numFmtId="0" fontId="18" fillId="4" borderId="0" xfId="1" applyFont="1" applyFill="1" applyAlignment="1">
      <alignment horizontal="center" vertical="center"/>
    </xf>
    <xf numFmtId="0" fontId="54" fillId="0" borderId="0" xfId="4" applyFont="1" applyAlignment="1">
      <alignment horizontal="left" vertical="top" wrapText="1"/>
    </xf>
    <xf numFmtId="0" fontId="18" fillId="4" borderId="0" xfId="1" applyFont="1" applyFill="1" applyAlignment="1">
      <alignment horizontal="left" vertical="center" wrapText="1"/>
    </xf>
    <xf numFmtId="0" fontId="28" fillId="4" borderId="0" xfId="1" applyFont="1" applyFill="1" applyAlignment="1">
      <alignment horizontal="center" vertical="center"/>
    </xf>
    <xf numFmtId="0" fontId="25" fillId="0" borderId="0" xfId="11" applyFont="1" applyAlignment="1">
      <alignment horizontal="center" vertical="top"/>
    </xf>
    <xf numFmtId="0" fontId="24" fillId="0" borderId="0" xfId="11" applyFont="1" applyAlignment="1">
      <alignment horizontal="center" vertical="center"/>
    </xf>
    <xf numFmtId="0" fontId="37" fillId="0" borderId="0" xfId="4" applyFont="1" applyAlignment="1">
      <alignment horizontal="left" vertical="center" wrapText="1"/>
    </xf>
    <xf numFmtId="9" fontId="20" fillId="0" borderId="0" xfId="10" applyFont="1" applyFill="1" applyAlignment="1">
      <alignment horizontal="center" vertical="center"/>
    </xf>
    <xf numFmtId="0" fontId="20" fillId="0" borderId="0" xfId="0" applyFont="1" applyAlignment="1">
      <alignment horizontal="left" vertical="top" wrapText="1" indent="1"/>
    </xf>
    <xf numFmtId="164" fontId="39" fillId="0" borderId="0" xfId="0" applyNumberFormat="1" applyFont="1" applyAlignment="1">
      <alignment horizontal="center" vertical="center"/>
    </xf>
    <xf numFmtId="3" fontId="33" fillId="4" borderId="0" xfId="1" applyNumberFormat="1" applyFont="1" applyFill="1" applyAlignment="1">
      <alignment horizontal="center" vertical="center" wrapText="1"/>
    </xf>
    <xf numFmtId="0" fontId="39" fillId="0" borderId="0" xfId="17" applyFont="1" applyAlignment="1">
      <alignment horizontal="center"/>
    </xf>
    <xf numFmtId="0" fontId="33" fillId="0" borderId="0" xfId="17" applyFont="1" applyAlignment="1">
      <alignment horizontal="center"/>
    </xf>
    <xf numFmtId="0" fontId="25" fillId="0" borderId="0" xfId="17" applyFont="1" applyAlignment="1">
      <alignment horizontal="center" vertical="top"/>
    </xf>
    <xf numFmtId="0" fontId="24" fillId="0" borderId="0" xfId="17" applyFont="1" applyAlignment="1">
      <alignment horizontal="center" vertical="center"/>
    </xf>
    <xf numFmtId="0" fontId="51" fillId="0" borderId="0" xfId="4" applyFont="1" applyAlignment="1">
      <alignment horizontal="left" vertical="center" wrapText="1"/>
    </xf>
    <xf numFmtId="0" fontId="15" fillId="0" borderId="0" xfId="13" applyFont="1" applyAlignment="1">
      <alignment vertical="center"/>
    </xf>
    <xf numFmtId="10" fontId="58" fillId="0" borderId="0" xfId="10" applyNumberFormat="1" applyFont="1" applyAlignment="1">
      <alignment vertical="center"/>
    </xf>
    <xf numFmtId="10" fontId="15" fillId="0" borderId="0" xfId="10" applyNumberFormat="1" applyFont="1" applyAlignment="1">
      <alignment vertical="center"/>
    </xf>
    <xf numFmtId="10" fontId="58" fillId="0" borderId="0" xfId="10" applyNumberFormat="1" applyFont="1"/>
    <xf numFmtId="10" fontId="15" fillId="0" borderId="0" xfId="10" applyNumberFormat="1" applyFont="1"/>
    <xf numFmtId="0" fontId="15" fillId="0" borderId="0" xfId="5" applyFont="1"/>
    <xf numFmtId="10" fontId="59" fillId="0" borderId="0" xfId="10" applyNumberFormat="1" applyFont="1"/>
    <xf numFmtId="10" fontId="59" fillId="0" borderId="0" xfId="10" applyNumberFormat="1" applyFont="1" applyAlignment="1">
      <alignment vertical="center"/>
    </xf>
    <xf numFmtId="3" fontId="15" fillId="0" borderId="0" xfId="5" applyNumberFormat="1" applyFont="1"/>
    <xf numFmtId="9" fontId="59" fillId="0" borderId="0" xfId="5" applyNumberFormat="1" applyFont="1"/>
    <xf numFmtId="9" fontId="59" fillId="0" borderId="0" xfId="10" applyFont="1"/>
    <xf numFmtId="0" fontId="59" fillId="0" borderId="0" xfId="5" applyFont="1"/>
    <xf numFmtId="0" fontId="15" fillId="0" borderId="0" xfId="11" applyFont="1"/>
    <xf numFmtId="0" fontId="60" fillId="0" borderId="0" xfId="4" applyFont="1" applyAlignment="1">
      <alignment vertical="center"/>
    </xf>
    <xf numFmtId="0" fontId="50" fillId="0" borderId="0" xfId="13" applyFont="1" applyAlignment="1">
      <alignment vertical="center"/>
    </xf>
    <xf numFmtId="10" fontId="61" fillId="0" borderId="0" xfId="13" applyNumberFormat="1" applyFont="1" applyAlignment="1">
      <alignment vertical="center"/>
    </xf>
    <xf numFmtId="10" fontId="50" fillId="0" borderId="0" xfId="13" applyNumberFormat="1" applyFont="1" applyAlignment="1">
      <alignment vertical="center"/>
    </xf>
    <xf numFmtId="164" fontId="15" fillId="0" borderId="0" xfId="13" applyNumberFormat="1" applyFont="1" applyAlignment="1">
      <alignment vertical="center"/>
    </xf>
  </cellXfs>
  <cellStyles count="34">
    <cellStyle name="40% - Ênfase5" xfId="2" builtinId="47"/>
    <cellStyle name="40% - Ênfase5 2" xfId="12" xr:uid="{00000000-0005-0000-0000-000001000000}"/>
    <cellStyle name="40% - Ênfase5 2 2" xfId="18" xr:uid="{00000000-0005-0000-0000-000002000000}"/>
    <cellStyle name="40% - Ênfase5 2 2 2" xfId="32" xr:uid="{00000000-0005-0000-0000-000003000000}"/>
    <cellStyle name="40% - Ênfase5 2 3" xfId="26" xr:uid="{00000000-0005-0000-0000-000004000000}"/>
    <cellStyle name="40% - Ênfase5 3" xfId="14" xr:uid="{00000000-0005-0000-0000-000005000000}"/>
    <cellStyle name="40% - Ênfase5 3 2" xfId="28" xr:uid="{00000000-0005-0000-0000-000006000000}"/>
    <cellStyle name="40% - Ênfase5 4" xfId="19" xr:uid="{00000000-0005-0000-0000-000007000000}"/>
    <cellStyle name="Ênfase5" xfId="1" builtinId="45"/>
    <cellStyle name="Hiperlink" xfId="33" builtinId="8"/>
    <cellStyle name="Normal" xfId="0" builtinId="0"/>
    <cellStyle name="Normal 2" xfId="3" xr:uid="{00000000-0005-0000-0000-00000A000000}"/>
    <cellStyle name="Normal 2 2" xfId="5" xr:uid="{00000000-0005-0000-0000-00000B000000}"/>
    <cellStyle name="Normal 2 2 2" xfId="6" xr:uid="{00000000-0005-0000-0000-00000C000000}"/>
    <cellStyle name="Normal 2 2 2 2" xfId="22" xr:uid="{00000000-0005-0000-0000-00000D000000}"/>
    <cellStyle name="Normal 2 2 3" xfId="11" xr:uid="{00000000-0005-0000-0000-00000E000000}"/>
    <cellStyle name="Normal 2 2 3 2" xfId="17" xr:uid="{00000000-0005-0000-0000-00000F000000}"/>
    <cellStyle name="Normal 2 2 3 2 2" xfId="31" xr:uid="{00000000-0005-0000-0000-000010000000}"/>
    <cellStyle name="Normal 2 2 3 3" xfId="25" xr:uid="{00000000-0005-0000-0000-000011000000}"/>
    <cellStyle name="Normal 2 2 4" xfId="13" xr:uid="{00000000-0005-0000-0000-000012000000}"/>
    <cellStyle name="Normal 2 2 4 2" xfId="27" xr:uid="{00000000-0005-0000-0000-000013000000}"/>
    <cellStyle name="Normal 2 2 5" xfId="21" xr:uid="{00000000-0005-0000-0000-000014000000}"/>
    <cellStyle name="Normal 2 3" xfId="9" xr:uid="{00000000-0005-0000-0000-000015000000}"/>
    <cellStyle name="Normal 2 3 2" xfId="16" xr:uid="{00000000-0005-0000-0000-000016000000}"/>
    <cellStyle name="Normal 2 3 2 2" xfId="30" xr:uid="{00000000-0005-0000-0000-000017000000}"/>
    <cellStyle name="Normal 2 3 3" xfId="24" xr:uid="{00000000-0005-0000-0000-000018000000}"/>
    <cellStyle name="Normal 2 4" xfId="20" xr:uid="{00000000-0005-0000-0000-000019000000}"/>
    <cellStyle name="Normal 3" xfId="7" xr:uid="{00000000-0005-0000-0000-00001A000000}"/>
    <cellStyle name="Normal 4" xfId="8" xr:uid="{00000000-0005-0000-0000-00001B000000}"/>
    <cellStyle name="Normal 4 2" xfId="15" xr:uid="{00000000-0005-0000-0000-00001C000000}"/>
    <cellStyle name="Normal 4 2 2" xfId="29" xr:uid="{00000000-0005-0000-0000-00001D000000}"/>
    <cellStyle name="Normal 4 3" xfId="23" xr:uid="{00000000-0005-0000-0000-00001E000000}"/>
    <cellStyle name="Porcentagem" xfId="10" builtinId="5"/>
    <cellStyle name="Título 5" xfId="4" xr:uid="{00000000-0005-0000-0000-00002000000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haredStrings" Target="sharedString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16248457769601E-2"/>
          <c:y val="0.2044931050285381"/>
          <c:w val="0.87021573420640841"/>
          <c:h val="0.62197125359330074"/>
        </c:manualLayout>
      </c:layout>
      <c:barChart>
        <c:barDir val="col"/>
        <c:grouping val="clustered"/>
        <c:varyColors val="0"/>
        <c:ser>
          <c:idx val="2"/>
          <c:order val="0"/>
          <c:tx>
            <c:strRef>
              <c:f>'M1-1ºG'!$T$11</c:f>
              <c:strCache>
                <c:ptCount val="1"/>
                <c:pt idx="0">
                  <c:v>2025</c:v>
                </c:pt>
              </c:strCache>
            </c:strRef>
          </c:tx>
          <c:invertIfNegative val="0"/>
          <c:dLbls>
            <c:spPr>
              <a:noFill/>
              <a:ln>
                <a:noFill/>
              </a:ln>
              <a:effectLst/>
            </c:spPr>
            <c:txPr>
              <a:bodyPr wrap="square" lIns="38100" tIns="19050" rIns="38100" bIns="19050" anchor="ctr">
                <a:spAutoFit/>
              </a:bodyPr>
              <a:lstStyle/>
              <a:p>
                <a:pPr>
                  <a:defRPr sz="90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'M1-1ºG'!$S$12:$S$24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'M1-1ºG'!$T$12:$T$24</c:f>
              <c:numCache>
                <c:formatCode>0.0%</c:formatCode>
                <c:ptCount val="13"/>
                <c:pt idx="0">
                  <c:v>0.6725628326206663</c:v>
                </c:pt>
                <c:pt idx="1">
                  <c:v>0.87711655908998809</c:v>
                </c:pt>
                <c:pt idx="2">
                  <c:v>0.90357589302625096</c:v>
                </c:pt>
                <c:pt idx="3">
                  <c:v>0.91282291041547459</c:v>
                </c:pt>
                <c:pt idx="4">
                  <c:v>0.92883535201232748</c:v>
                </c:pt>
                <c:pt idx="5">
                  <c:v>0.94791146613413213</c:v>
                </c:pt>
                <c:pt idx="6">
                  <c:v>0.95071082245313121</c:v>
                </c:pt>
                <c:pt idx="7">
                  <c:v>0.95576545179423622</c:v>
                </c:pt>
                <c:pt idx="8">
                  <c:v>0.96776177090653548</c:v>
                </c:pt>
                <c:pt idx="9">
                  <c:v>0.97118742881203135</c:v>
                </c:pt>
                <c:pt idx="10">
                  <c:v>0.98316702798360256</c:v>
                </c:pt>
                <c:pt idx="11">
                  <c:v>0.97526454748548574</c:v>
                </c:pt>
                <c:pt idx="12">
                  <c:v>0.97526454748548574</c:v>
                </c:pt>
              </c:numCache>
            </c:numRef>
          </c:val>
          <c:extLst>
            <c:ext xmlns:c16="http://schemas.microsoft.com/office/drawing/2014/chart" uri="{C3380CC4-5D6E-409C-BE32-E72D297353CC}">
              <c16:uniqueId val="{00000005-ED28-45A4-865B-6BCB937FBD6B}"/>
            </c:ext>
          </c:extLst>
        </c:ser>
        <c:ser>
          <c:idx val="0"/>
          <c:order val="1"/>
          <c:tx>
            <c:v>2026</c:v>
          </c:tx>
          <c:spPr>
            <a:solidFill>
              <a:schemeClr val="accent2">
                <a:lumMod val="60000"/>
                <a:lumOff val="40000"/>
              </a:schemeClr>
            </a:solidFill>
          </c:spPr>
          <c:invertIfNegative val="0"/>
          <c:dLbls>
            <c:spPr>
              <a:noFill/>
              <a:ln>
                <a:noFill/>
              </a:ln>
              <a:effectLst>
                <a:softEdge rad="215900"/>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'M1-1ºG'!$B$12:$B$24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'M1-1ºG'!$M$12:$M$24</c:f>
              <c:numCache>
                <c:formatCode>0.00%</c:formatCode>
                <c:ptCount val="13"/>
                <c:pt idx="0">
                  <c:v>0.57245460990721619</c:v>
                </c:pt>
                <c:pt idx="1">
                  <c:v>0.75767462553759457</c:v>
                </c:pt>
                <c:pt idx="2">
                  <c:v>0.8522850122850123</c:v>
                </c:pt>
                <c:pt idx="3">
                  <c:v>0.85252032627199414</c:v>
                </c:pt>
                <c:pt idx="4">
                  <c:v>0.87327169791720771</c:v>
                </c:pt>
                <c:pt idx="5">
                  <c:v>0.88898483894570268</c:v>
                </c:pt>
                <c:pt idx="12">
                  <c:v>0.88898483894570268</c:v>
                </c:pt>
              </c:numCache>
            </c:numRef>
          </c:val>
          <c:extLst>
            <c:ext xmlns:c16="http://schemas.microsoft.com/office/drawing/2014/chart" uri="{C3380CC4-5D6E-409C-BE32-E72D297353CC}">
              <c16:uniqueId val="{00000000-C044-4F09-89E8-D134DFEC63E7}"/>
            </c:ext>
          </c:extLst>
        </c:ser>
        <c:dLbls>
          <c:showLegendKey val="0"/>
          <c:showVal val="0"/>
          <c:showCatName val="0"/>
          <c:showSerName val="0"/>
          <c:showPercent val="0"/>
          <c:showBubbleSize val="0"/>
        </c:dLbls>
        <c:gapWidth val="150"/>
        <c:axId val="-1191125408"/>
        <c:axId val="-1191124320"/>
      </c:barChart>
      <c:lineChart>
        <c:grouping val="standard"/>
        <c:varyColors val="0"/>
        <c:ser>
          <c:idx val="1"/>
          <c:order val="2"/>
          <c:tx>
            <c:v>Meta</c:v>
          </c:tx>
          <c:spPr>
            <a:ln w="34925">
              <a:solidFill>
                <a:schemeClr val="accent3"/>
              </a:solidFill>
            </a:ln>
          </c:spPr>
          <c:marker>
            <c:symbol val="none"/>
          </c:marker>
          <c:cat>
            <c:strRef>
              <c:f>'M1-1ºG'!$S$12:$S$24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'[2]Dados Meta 1'!$R$5:$R$17</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C044-4F09-89E8-D134DFEC63E7}"/>
            </c:ext>
          </c:extLst>
        </c:ser>
        <c:dLbls>
          <c:showLegendKey val="0"/>
          <c:showVal val="0"/>
          <c:showCatName val="0"/>
          <c:showSerName val="0"/>
          <c:showPercent val="0"/>
          <c:showBubbleSize val="0"/>
        </c:dLbls>
        <c:marker val="1"/>
        <c:smooth val="0"/>
        <c:axId val="-1357932480"/>
        <c:axId val="-1357938464"/>
      </c:lineChart>
      <c:catAx>
        <c:axId val="-1191125408"/>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191124320"/>
        <c:crosses val="autoZero"/>
        <c:auto val="1"/>
        <c:lblAlgn val="ctr"/>
        <c:lblOffset val="100"/>
        <c:noMultiLvlLbl val="0"/>
      </c:catAx>
      <c:valAx>
        <c:axId val="-1191124320"/>
        <c:scaling>
          <c:orientation val="minMax"/>
          <c:max val="1.05"/>
          <c:min val="0"/>
        </c:scaling>
        <c:delete val="1"/>
        <c:axPos val="l"/>
        <c:majorGridlines>
          <c:spPr>
            <a:ln>
              <a:noFill/>
            </a:ln>
          </c:spPr>
        </c:majorGridlines>
        <c:numFmt formatCode="#.000%" sourceLinked="0"/>
        <c:majorTickMark val="out"/>
        <c:minorTickMark val="none"/>
        <c:tickLblPos val="nextTo"/>
        <c:crossAx val="-1191125408"/>
        <c:crosses val="autoZero"/>
        <c:crossBetween val="between"/>
      </c:valAx>
      <c:valAx>
        <c:axId val="-1357938464"/>
        <c:scaling>
          <c:orientation val="minMax"/>
        </c:scaling>
        <c:delete val="0"/>
        <c:axPos val="r"/>
        <c:numFmt formatCode="General" sourceLinked="1"/>
        <c:majorTickMark val="out"/>
        <c:minorTickMark val="none"/>
        <c:tickLblPos val="nextTo"/>
        <c:spPr>
          <a:solidFill>
            <a:sysClr val="window" lastClr="FFFFFF"/>
          </a:solidFill>
          <a:ln>
            <a:solidFill>
              <a:schemeClr val="bg1"/>
            </a:solidFill>
          </a:ln>
        </c:spPr>
        <c:txPr>
          <a:bodyPr/>
          <a:lstStyle/>
          <a:p>
            <a:pPr>
              <a:defRPr>
                <a:noFill/>
              </a:defRPr>
            </a:pPr>
            <a:endParaRPr lang="pt-BR"/>
          </a:p>
        </c:txPr>
        <c:crossAx val="-1357932480"/>
        <c:crosses val="max"/>
        <c:crossBetween val="between"/>
      </c:valAx>
      <c:catAx>
        <c:axId val="-1357932480"/>
        <c:scaling>
          <c:orientation val="minMax"/>
        </c:scaling>
        <c:delete val="1"/>
        <c:axPos val="b"/>
        <c:numFmt formatCode="General" sourceLinked="1"/>
        <c:majorTickMark val="out"/>
        <c:minorTickMark val="none"/>
        <c:tickLblPos val="nextTo"/>
        <c:crossAx val="-1357938464"/>
        <c:crosses val="autoZero"/>
        <c:auto val="1"/>
        <c:lblAlgn val="ctr"/>
        <c:lblOffset val="100"/>
        <c:noMultiLvlLbl val="0"/>
      </c:cat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786753499925658E-2"/>
          <c:y val="0.10683707089805264"/>
          <c:w val="0.8929804706194211"/>
          <c:h val="0.71908415703356232"/>
        </c:manualLayout>
      </c:layout>
      <c:barChart>
        <c:barDir val="col"/>
        <c:grouping val="clustered"/>
        <c:varyColors val="0"/>
        <c:ser>
          <c:idx val="1"/>
          <c:order val="0"/>
          <c:tx>
            <c:v>2025</c:v>
          </c:tx>
          <c:spPr>
            <a:solidFill>
              <a:schemeClr val="bg2">
                <a:lumMod val="75000"/>
              </a:schemeClr>
            </a:solidFill>
          </c:spPr>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'Meta 3'!$B$13:$C$25</c:f>
              <c:strCache>
                <c:ptCount val="13"/>
                <c:pt idx="0">
                  <c:v>Janeiro</c:v>
                </c:pt>
                <c:pt idx="1">
                  <c:v>Fevereiro</c:v>
                </c:pt>
                <c:pt idx="2">
                  <c:v>Março</c:v>
                </c:pt>
                <c:pt idx="3">
                  <c:v>Maio</c:v>
                </c:pt>
                <c:pt idx="4">
                  <c:v>Maio</c:v>
                </c:pt>
                <c:pt idx="5">
                  <c:v>Junho</c:v>
                </c:pt>
                <c:pt idx="6">
                  <c:v>Julho</c:v>
                </c:pt>
                <c:pt idx="7">
                  <c:v>Agosto</c:v>
                </c:pt>
                <c:pt idx="8">
                  <c:v>Setembro</c:v>
                </c:pt>
                <c:pt idx="9">
                  <c:v>Outubro</c:v>
                </c:pt>
                <c:pt idx="10">
                  <c:v>Novembro</c:v>
                </c:pt>
                <c:pt idx="11">
                  <c:v>Dezembro</c:v>
                </c:pt>
                <c:pt idx="12">
                  <c:v>Total</c:v>
                </c:pt>
              </c:strCache>
            </c:strRef>
          </c:cat>
          <c:val>
            <c:numRef>
              <c:f>'Meta 3'!$S$13:$S$25</c:f>
              <c:numCache>
                <c:formatCode>0.00%</c:formatCode>
                <c:ptCount val="13"/>
                <c:pt idx="0">
                  <c:v>0.80674578525214358</c:v>
                </c:pt>
                <c:pt idx="1">
                  <c:v>0.91364319328887456</c:v>
                </c:pt>
                <c:pt idx="2">
                  <c:v>0.93186921517036259</c:v>
                </c:pt>
                <c:pt idx="3">
                  <c:v>0.95262167497703365</c:v>
                </c:pt>
                <c:pt idx="4">
                  <c:v>0.96383973398356515</c:v>
                </c:pt>
                <c:pt idx="5">
                  <c:v>0.97005745154865197</c:v>
                </c:pt>
                <c:pt idx="6">
                  <c:v>0.97717499569398536</c:v>
                </c:pt>
                <c:pt idx="7">
                  <c:v>0.97030545307624771</c:v>
                </c:pt>
                <c:pt idx="8">
                  <c:v>0.97589655787966112</c:v>
                </c:pt>
                <c:pt idx="9">
                  <c:v>0.97615096738215756</c:v>
                </c:pt>
                <c:pt idx="10">
                  <c:v>0.97670790732741275</c:v>
                </c:pt>
                <c:pt idx="11">
                  <c:v>0.97416210070739806</c:v>
                </c:pt>
                <c:pt idx="12">
                  <c:v>0.97416210070739806</c:v>
                </c:pt>
              </c:numCache>
            </c:numRef>
          </c:val>
          <c:extLst>
            <c:ext xmlns:c16="http://schemas.microsoft.com/office/drawing/2014/chart" uri="{C3380CC4-5D6E-409C-BE32-E72D297353CC}">
              <c16:uniqueId val="{00000000-98C1-460F-A991-56DE2C75D958}"/>
            </c:ext>
          </c:extLst>
        </c:ser>
        <c:ser>
          <c:idx val="0"/>
          <c:order val="1"/>
          <c:tx>
            <c:v>2026</c:v>
          </c:tx>
          <c:spPr>
            <a:solidFill>
              <a:schemeClr val="accent2">
                <a:lumMod val="60000"/>
                <a:lumOff val="40000"/>
              </a:schemeClr>
            </a:solidFill>
          </c:spPr>
          <c:invertIfNegative val="0"/>
          <c:dLbls>
            <c:spPr>
              <a:noFill/>
              <a:ln>
                <a:noFill/>
              </a:ln>
              <a:effectLst/>
            </c:spPr>
            <c:txPr>
              <a:bodyPr rot="-5400000" vert="horz"/>
              <a:lstStyle/>
              <a:p>
                <a:pPr>
                  <a:defRPr sz="810" baseline="0"/>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'Meta 3'!$B$13:$B$25</c:f>
              <c:strCache>
                <c:ptCount val="13"/>
                <c:pt idx="0">
                  <c:v>Janeiro</c:v>
                </c:pt>
                <c:pt idx="1">
                  <c:v>Fevereiro</c:v>
                </c:pt>
                <c:pt idx="2">
                  <c:v>Março</c:v>
                </c:pt>
                <c:pt idx="3">
                  <c:v>Maio</c:v>
                </c:pt>
                <c:pt idx="4">
                  <c:v>Maio</c:v>
                </c:pt>
                <c:pt idx="5">
                  <c:v>Junho</c:v>
                </c:pt>
                <c:pt idx="6">
                  <c:v>Julho</c:v>
                </c:pt>
                <c:pt idx="7">
                  <c:v>Agosto</c:v>
                </c:pt>
                <c:pt idx="8">
                  <c:v>Setembro</c:v>
                </c:pt>
                <c:pt idx="9">
                  <c:v>Outubro</c:v>
                </c:pt>
                <c:pt idx="10">
                  <c:v>Novembro</c:v>
                </c:pt>
                <c:pt idx="11">
                  <c:v>Dezembro</c:v>
                </c:pt>
                <c:pt idx="12">
                  <c:v>Total</c:v>
                </c:pt>
              </c:strCache>
            </c:strRef>
          </c:cat>
          <c:val>
            <c:numRef>
              <c:f>'Meta 3'!$M$13:$M$25</c:f>
              <c:numCache>
                <c:formatCode>0.00%</c:formatCode>
                <c:ptCount val="13"/>
                <c:pt idx="0">
                  <c:v>0.70561856568493442</c:v>
                </c:pt>
                <c:pt idx="1">
                  <c:v>0.87133001236934782</c:v>
                </c:pt>
                <c:pt idx="2">
                  <c:v>0.92684550667980448</c:v>
                </c:pt>
                <c:pt idx="3">
                  <c:v>0.9465851982271597</c:v>
                </c:pt>
                <c:pt idx="4">
                  <c:v>0.95060911503426548</c:v>
                </c:pt>
                <c:pt idx="5">
                  <c:v>0.94533875266366818</c:v>
                </c:pt>
                <c:pt idx="12">
                  <c:v>0.94533875266366818</c:v>
                </c:pt>
              </c:numCache>
            </c:numRef>
          </c:val>
          <c:extLst>
            <c:ext xmlns:c16="http://schemas.microsoft.com/office/drawing/2014/chart" uri="{C3380CC4-5D6E-409C-BE32-E72D297353CC}">
              <c16:uniqueId val="{00000000-29CB-44A1-BB19-12A796AEDD41}"/>
            </c:ext>
          </c:extLst>
        </c:ser>
        <c:dLbls>
          <c:showLegendKey val="0"/>
          <c:showVal val="0"/>
          <c:showCatName val="0"/>
          <c:showSerName val="0"/>
          <c:showPercent val="0"/>
          <c:showBubbleSize val="0"/>
        </c:dLbls>
        <c:gapWidth val="150"/>
        <c:axId val="-140123552"/>
        <c:axId val="-140120832"/>
      </c:barChart>
      <c:lineChart>
        <c:grouping val="standard"/>
        <c:varyColors val="0"/>
        <c:ser>
          <c:idx val="2"/>
          <c:order val="2"/>
          <c:tx>
            <c:v>Meta</c:v>
          </c:tx>
          <c:spPr>
            <a:ln w="34925">
              <a:solidFill>
                <a:schemeClr val="bg1">
                  <a:lumMod val="65000"/>
                </a:schemeClr>
              </a:solidFill>
            </a:ln>
          </c:spPr>
          <c:marker>
            <c:symbol val="none"/>
          </c:marker>
          <c:cat>
            <c:strRef>
              <c:f>'Meta 3'!$B$13:$C$25</c:f>
              <c:strCache>
                <c:ptCount val="13"/>
                <c:pt idx="0">
                  <c:v>Janeiro</c:v>
                </c:pt>
                <c:pt idx="1">
                  <c:v>Fevereiro</c:v>
                </c:pt>
                <c:pt idx="2">
                  <c:v>Março</c:v>
                </c:pt>
                <c:pt idx="3">
                  <c:v>Maio</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2-29CB-44A1-BB19-12A796AEDD41}"/>
            </c:ext>
          </c:extLst>
        </c:ser>
        <c:dLbls>
          <c:showLegendKey val="0"/>
          <c:showVal val="0"/>
          <c:showCatName val="0"/>
          <c:showSerName val="0"/>
          <c:showPercent val="0"/>
          <c:showBubbleSize val="0"/>
        </c:dLbls>
        <c:marker val="1"/>
        <c:smooth val="0"/>
        <c:axId val="-140123552"/>
        <c:axId val="-140120832"/>
      </c:lineChart>
      <c:catAx>
        <c:axId val="-140123552"/>
        <c:scaling>
          <c:orientation val="minMax"/>
        </c:scaling>
        <c:delete val="0"/>
        <c:axPos val="b"/>
        <c:numFmt formatCode="General" sourceLinked="0"/>
        <c:majorTickMark val="none"/>
        <c:minorTickMark val="none"/>
        <c:tickLblPos val="nextTo"/>
        <c:txPr>
          <a:bodyPr/>
          <a:lstStyle/>
          <a:p>
            <a:pPr>
              <a:defRPr sz="850" baseline="0">
                <a:latin typeface="Calibri" panose="020F0502020204030204" pitchFamily="34" charset="0"/>
              </a:defRPr>
            </a:pPr>
            <a:endParaRPr lang="pt-BR"/>
          </a:p>
        </c:txPr>
        <c:crossAx val="-140120832"/>
        <c:crosses val="autoZero"/>
        <c:auto val="1"/>
        <c:lblAlgn val="ctr"/>
        <c:lblOffset val="100"/>
        <c:noMultiLvlLbl val="0"/>
      </c:catAx>
      <c:valAx>
        <c:axId val="-140120832"/>
        <c:scaling>
          <c:orientation val="minMax"/>
          <c:max val="1.1000000000000001"/>
          <c:min val="0"/>
        </c:scaling>
        <c:delete val="1"/>
        <c:axPos val="l"/>
        <c:majorGridlines>
          <c:spPr>
            <a:ln>
              <a:noFill/>
            </a:ln>
          </c:spPr>
        </c:majorGridlines>
        <c:numFmt formatCode="0.00%" sourceLinked="1"/>
        <c:majorTickMark val="out"/>
        <c:minorTickMark val="none"/>
        <c:tickLblPos val="nextTo"/>
        <c:crossAx val="-140123552"/>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83629722524895E-2"/>
          <c:y val="0.12544976091252572"/>
          <c:w val="0.92060501085711333"/>
          <c:h val="0.70024540170450089"/>
        </c:manualLayout>
      </c:layout>
      <c:barChart>
        <c:barDir val="col"/>
        <c:grouping val="clustered"/>
        <c:varyColors val="0"/>
        <c:ser>
          <c:idx val="1"/>
          <c:order val="0"/>
          <c:tx>
            <c:v>2025</c:v>
          </c:tx>
          <c:spPr>
            <a:solidFill>
              <a:schemeClr val="bg2">
                <a:lumMod val="75000"/>
              </a:schemeClr>
            </a:solidFill>
          </c:spPr>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'Meta 5-1ºG'!$B$12:$C$24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5-1ºG'!$S$12:$S$24</c:f>
              <c:numCache>
                <c:formatCode>0.00%</c:formatCode>
                <c:ptCount val="13"/>
                <c:pt idx="0">
                  <c:v>0.35120388015139475</c:v>
                </c:pt>
                <c:pt idx="1">
                  <c:v>0.41701347498520275</c:v>
                </c:pt>
                <c:pt idx="2">
                  <c:v>0.47317741016546361</c:v>
                </c:pt>
                <c:pt idx="3">
                  <c:v>0.52342850153168652</c:v>
                </c:pt>
                <c:pt idx="4">
                  <c:v>0.5847435655623161</c:v>
                </c:pt>
                <c:pt idx="5">
                  <c:v>0.64538026512688318</c:v>
                </c:pt>
                <c:pt idx="6">
                  <c:v>0.71113844657109948</c:v>
                </c:pt>
                <c:pt idx="7">
                  <c:v>0.76602539411386328</c:v>
                </c:pt>
                <c:pt idx="8">
                  <c:v>0.8375175073446266</c:v>
                </c:pt>
                <c:pt idx="9">
                  <c:v>0.89914603669274362</c:v>
                </c:pt>
                <c:pt idx="10">
                  <c:v>0.95893620072265773</c:v>
                </c:pt>
                <c:pt idx="11">
                  <c:v>0.9798072919934101</c:v>
                </c:pt>
                <c:pt idx="12">
                  <c:v>0.9798072919934101</c:v>
                </c:pt>
              </c:numCache>
            </c:numRef>
          </c:val>
          <c:extLst>
            <c:ext xmlns:c16="http://schemas.microsoft.com/office/drawing/2014/chart" uri="{C3380CC4-5D6E-409C-BE32-E72D297353CC}">
              <c16:uniqueId val="{00000000-F6EB-46E1-BEA1-86B1DEDC4DAE}"/>
            </c:ext>
          </c:extLst>
        </c:ser>
        <c:ser>
          <c:idx val="0"/>
          <c:order val="1"/>
          <c:tx>
            <c:v>2026</c:v>
          </c:tx>
          <c:spPr>
            <a:solidFill>
              <a:schemeClr val="accent2">
                <a:lumMod val="60000"/>
                <a:lumOff val="40000"/>
              </a:schemeClr>
            </a:solidFill>
          </c:spPr>
          <c:invertIfNegative val="0"/>
          <c:dLbls>
            <c:spPr>
              <a:noFill/>
              <a:ln>
                <a:noFill/>
              </a:ln>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'Meta 5-1ºG'!$B$12:$B$24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5-1ºG'!$M$12:$M$24</c:f>
              <c:numCache>
                <c:formatCode>0.00%</c:formatCode>
                <c:ptCount val="13"/>
                <c:pt idx="0">
                  <c:v>0.35222423483465642</c:v>
                </c:pt>
                <c:pt idx="1">
                  <c:v>0.40877072365816342</c:v>
                </c:pt>
                <c:pt idx="2">
                  <c:v>0.47559747745139352</c:v>
                </c:pt>
                <c:pt idx="3">
                  <c:v>0.5203132214725964</c:v>
                </c:pt>
                <c:pt idx="4">
                  <c:v>0.57411008816445253</c:v>
                </c:pt>
                <c:pt idx="5">
                  <c:v>0.62123839518535784</c:v>
                </c:pt>
                <c:pt idx="12">
                  <c:v>0.62123839518535784</c:v>
                </c:pt>
              </c:numCache>
            </c:numRef>
          </c:val>
          <c:extLst>
            <c:ext xmlns:c16="http://schemas.microsoft.com/office/drawing/2014/chart" uri="{C3380CC4-5D6E-409C-BE32-E72D297353CC}">
              <c16:uniqueId val="{00000000-D46E-4F00-973B-F759E6EA2220}"/>
            </c:ext>
          </c:extLst>
        </c:ser>
        <c:dLbls>
          <c:showLegendKey val="0"/>
          <c:showVal val="0"/>
          <c:showCatName val="0"/>
          <c:showSerName val="0"/>
          <c:showPercent val="0"/>
          <c:showBubbleSize val="0"/>
        </c:dLbls>
        <c:gapWidth val="150"/>
        <c:axId val="-140119200"/>
        <c:axId val="-140119744"/>
      </c:barChart>
      <c:lineChart>
        <c:grouping val="standard"/>
        <c:varyColors val="0"/>
        <c:ser>
          <c:idx val="2"/>
          <c:order val="2"/>
          <c:tx>
            <c:v>Meta</c:v>
          </c:tx>
          <c:spPr>
            <a:ln w="34925">
              <a:solidFill>
                <a:schemeClr val="bg1">
                  <a:lumMod val="65000"/>
                </a:schemeClr>
              </a:solidFill>
            </a:ln>
          </c:spPr>
          <c:marker>
            <c:symbol val="none"/>
          </c:marker>
          <c:cat>
            <c:strRef>
              <c:f>'Meta 5-1ºG'!$B$12:$C$24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2-D46E-4F00-973B-F759E6EA2220}"/>
            </c:ext>
          </c:extLst>
        </c:ser>
        <c:dLbls>
          <c:showLegendKey val="0"/>
          <c:showVal val="0"/>
          <c:showCatName val="0"/>
          <c:showSerName val="0"/>
          <c:showPercent val="0"/>
          <c:showBubbleSize val="0"/>
        </c:dLbls>
        <c:marker val="1"/>
        <c:smooth val="0"/>
        <c:axId val="-140119200"/>
        <c:axId val="-140119744"/>
      </c:lineChart>
      <c:catAx>
        <c:axId val="-140119200"/>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40119744"/>
        <c:crosses val="autoZero"/>
        <c:auto val="1"/>
        <c:lblAlgn val="ctr"/>
        <c:lblOffset val="100"/>
        <c:noMultiLvlLbl val="0"/>
      </c:catAx>
      <c:valAx>
        <c:axId val="-140119744"/>
        <c:scaling>
          <c:orientation val="minMax"/>
          <c:max val="1.05"/>
          <c:min val="0"/>
        </c:scaling>
        <c:delete val="1"/>
        <c:axPos val="l"/>
        <c:majorGridlines>
          <c:spPr>
            <a:ln>
              <a:noFill/>
            </a:ln>
          </c:spPr>
        </c:majorGridlines>
        <c:numFmt formatCode="#.000%" sourceLinked="0"/>
        <c:majorTickMark val="out"/>
        <c:minorTickMark val="none"/>
        <c:tickLblPos val="nextTo"/>
        <c:crossAx val="-140119200"/>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436207669163304E-2"/>
          <c:y val="0.1192504658850105"/>
          <c:w val="0.92142215223097113"/>
          <c:h val="0.69354206412630082"/>
        </c:manualLayout>
      </c:layout>
      <c:barChart>
        <c:barDir val="col"/>
        <c:grouping val="clustered"/>
        <c:varyColors val="0"/>
        <c:ser>
          <c:idx val="3"/>
          <c:order val="0"/>
          <c:tx>
            <c:v>2025</c:v>
          </c:tx>
          <c:spPr>
            <a:solidFill>
              <a:schemeClr val="bg2">
                <a:lumMod val="75000"/>
              </a:schemeClr>
            </a:solidFill>
          </c:spPr>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'Meta 5-2ºG'!$B$12:$C$24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5-2ºG'!$S$12:$S$24</c:f>
              <c:numCache>
                <c:formatCode>0.00%</c:formatCode>
                <c:ptCount val="13"/>
                <c:pt idx="0">
                  <c:v>0.34382423179233174</c:v>
                </c:pt>
                <c:pt idx="1">
                  <c:v>0.41957075447752912</c:v>
                </c:pt>
                <c:pt idx="2">
                  <c:v>0.48071103424586409</c:v>
                </c:pt>
                <c:pt idx="3">
                  <c:v>0.53961041083213612</c:v>
                </c:pt>
                <c:pt idx="4">
                  <c:v>0.60272605861583672</c:v>
                </c:pt>
                <c:pt idx="5">
                  <c:v>0.65472334803945875</c:v>
                </c:pt>
                <c:pt idx="6">
                  <c:v>0.71819843925024274</c:v>
                </c:pt>
                <c:pt idx="7">
                  <c:v>0.77689366637974988</c:v>
                </c:pt>
                <c:pt idx="8">
                  <c:v>0.83109895433718084</c:v>
                </c:pt>
                <c:pt idx="9">
                  <c:v>0.91834548963104012</c:v>
                </c:pt>
                <c:pt idx="10">
                  <c:v>0.99768345105953593</c:v>
                </c:pt>
                <c:pt idx="11">
                  <c:v>1.0486023349132825</c:v>
                </c:pt>
                <c:pt idx="12">
                  <c:v>1.0486023349132825</c:v>
                </c:pt>
              </c:numCache>
            </c:numRef>
          </c:val>
          <c:extLst>
            <c:ext xmlns:c16="http://schemas.microsoft.com/office/drawing/2014/chart" uri="{C3380CC4-5D6E-409C-BE32-E72D297353CC}">
              <c16:uniqueId val="{00000001-DCED-4B08-8581-5D78D3463FBE}"/>
            </c:ext>
          </c:extLst>
        </c:ser>
        <c:ser>
          <c:idx val="0"/>
          <c:order val="1"/>
          <c:tx>
            <c:v>2026</c:v>
          </c:tx>
          <c:spPr>
            <a:solidFill>
              <a:schemeClr val="accent2">
                <a:lumMod val="60000"/>
                <a:lumOff val="40000"/>
              </a:schemeClr>
            </a:solidFill>
          </c:spPr>
          <c:invertIfNegative val="0"/>
          <c:dLbls>
            <c:spPr>
              <a:noFill/>
              <a:ln>
                <a:noFill/>
              </a:ln>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'Meta 5-2ºG'!$B$12:$B$24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5-2ºG'!$M$12:$M$24</c:f>
              <c:numCache>
                <c:formatCode>0.00%</c:formatCode>
                <c:ptCount val="13"/>
                <c:pt idx="0">
                  <c:v>0.34133719019518838</c:v>
                </c:pt>
                <c:pt idx="1">
                  <c:v>0.40001678604824281</c:v>
                </c:pt>
                <c:pt idx="2">
                  <c:v>0.47105494136587328</c:v>
                </c:pt>
                <c:pt idx="3">
                  <c:v>0.52028004592191446</c:v>
                </c:pt>
                <c:pt idx="4">
                  <c:v>0.58581674412600049</c:v>
                </c:pt>
                <c:pt idx="5">
                  <c:v>0.63348835053047259</c:v>
                </c:pt>
                <c:pt idx="12">
                  <c:v>0.63348835053047259</c:v>
                </c:pt>
              </c:numCache>
            </c:numRef>
          </c:val>
          <c:extLst>
            <c:ext xmlns:c16="http://schemas.microsoft.com/office/drawing/2014/chart" uri="{C3380CC4-5D6E-409C-BE32-E72D297353CC}">
              <c16:uniqueId val="{00000000-2489-4417-B30C-BCFDBAD6B8F1}"/>
            </c:ext>
          </c:extLst>
        </c:ser>
        <c:dLbls>
          <c:showLegendKey val="0"/>
          <c:showVal val="0"/>
          <c:showCatName val="0"/>
          <c:showSerName val="0"/>
          <c:showPercent val="0"/>
          <c:showBubbleSize val="0"/>
        </c:dLbls>
        <c:gapWidth val="150"/>
        <c:axId val="-140117568"/>
        <c:axId val="-140131712"/>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'Meta 5-2ºG'!$B$12:$C$24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'Dados Meta 3'!#REF!</c:f>
              <c:numCache>
                <c:formatCode>ge\r\a\l</c:formatCode>
                <c:ptCount val="1"/>
                <c:pt idx="0">
                  <c:v>1</c:v>
                </c:pt>
              </c:numCache>
            </c:numRef>
          </c:val>
          <c:smooth val="0"/>
          <c:extLst>
            <c:ext xmlns:c16="http://schemas.microsoft.com/office/drawing/2014/chart" uri="{C3380CC4-5D6E-409C-BE32-E72D297353CC}">
              <c16:uniqueId val="{00000001-2489-4417-B30C-BCFDBAD6B8F1}"/>
            </c:ext>
          </c:extLst>
        </c:ser>
        <c:ser>
          <c:idx val="2"/>
          <c:order val="3"/>
          <c:tx>
            <c:v>Meta</c:v>
          </c:tx>
          <c:spPr>
            <a:ln w="34925">
              <a:solidFill>
                <a:schemeClr val="bg1">
                  <a:lumMod val="65000"/>
                </a:schemeClr>
              </a:solidFill>
            </a:ln>
          </c:spPr>
          <c:marker>
            <c:symbol val="none"/>
          </c:marker>
          <c:cat>
            <c:strRef>
              <c:f>'Meta 5-2ºG'!$B$12:$C$24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2-2489-4417-B30C-BCFDBAD6B8F1}"/>
            </c:ext>
          </c:extLst>
        </c:ser>
        <c:dLbls>
          <c:showLegendKey val="0"/>
          <c:showVal val="0"/>
          <c:showCatName val="0"/>
          <c:showSerName val="0"/>
          <c:showPercent val="0"/>
          <c:showBubbleSize val="0"/>
        </c:dLbls>
        <c:marker val="1"/>
        <c:smooth val="0"/>
        <c:axId val="-140117568"/>
        <c:axId val="-140131712"/>
      </c:lineChart>
      <c:catAx>
        <c:axId val="-140117568"/>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40131712"/>
        <c:crosses val="autoZero"/>
        <c:auto val="1"/>
        <c:lblAlgn val="ctr"/>
        <c:lblOffset val="100"/>
        <c:noMultiLvlLbl val="0"/>
      </c:catAx>
      <c:valAx>
        <c:axId val="-140131712"/>
        <c:scaling>
          <c:orientation val="minMax"/>
          <c:max val="1.05"/>
          <c:min val="0"/>
        </c:scaling>
        <c:delete val="1"/>
        <c:axPos val="l"/>
        <c:majorGridlines>
          <c:spPr>
            <a:ln>
              <a:noFill/>
            </a:ln>
          </c:spPr>
        </c:majorGridlines>
        <c:numFmt formatCode="#.000%" sourceLinked="0"/>
        <c:majorTickMark val="out"/>
        <c:minorTickMark val="none"/>
        <c:tickLblPos val="nextTo"/>
        <c:crossAx val="-140117568"/>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17318438210301E-2"/>
          <c:y val="0.11688311688311688"/>
          <c:w val="0.92417555845720289"/>
          <c:h val="0.67873538534955868"/>
        </c:manualLayout>
      </c:layout>
      <c:barChart>
        <c:barDir val="col"/>
        <c:grouping val="clustered"/>
        <c:varyColors val="0"/>
        <c:ser>
          <c:idx val="3"/>
          <c:order val="0"/>
          <c:tx>
            <c:v>2025</c:v>
          </c:tx>
          <c:spPr>
            <a:solidFill>
              <a:schemeClr val="bg2">
                <a:lumMod val="75000"/>
              </a:schemeClr>
            </a:solidFill>
          </c:spPr>
          <c:invertIfNegative val="0"/>
          <c:dPt>
            <c:idx val="12"/>
            <c:invertIfNegative val="0"/>
            <c:bubble3D val="0"/>
            <c:spPr>
              <a:solidFill>
                <a:schemeClr val="bg2">
                  <a:lumMod val="75000"/>
                </a:schemeClr>
              </a:solidFill>
              <a:ln w="34925">
                <a:solidFill>
                  <a:schemeClr val="bg1">
                    <a:lumMod val="65000"/>
                  </a:schemeClr>
                </a:solidFill>
                <a:tailEnd type="none" w="sm" len="sm"/>
              </a:ln>
            </c:spPr>
            <c:extLst>
              <c:ext xmlns:c16="http://schemas.microsoft.com/office/drawing/2014/chart" uri="{C3380CC4-5D6E-409C-BE32-E72D297353CC}">
                <c16:uniqueId val="{00000001-3555-4490-8A59-226166747685}"/>
              </c:ext>
            </c:extLst>
          </c:dPt>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'Meta 5-Geral'!$B$12:$C$24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5-Geral'!$S$12:$S$25</c:f>
              <c:numCache>
                <c:formatCode>0.00%</c:formatCode>
                <c:ptCount val="14"/>
                <c:pt idx="0">
                  <c:v>0.34956311995075645</c:v>
                </c:pt>
                <c:pt idx="1">
                  <c:v>0.41766486762525767</c:v>
                </c:pt>
                <c:pt idx="2">
                  <c:v>0.4749819522739796</c:v>
                </c:pt>
                <c:pt idx="3">
                  <c:v>0.52727819376964846</c:v>
                </c:pt>
                <c:pt idx="4">
                  <c:v>0.58902481534918461</c:v>
                </c:pt>
                <c:pt idx="5">
                  <c:v>0.64764194313313439</c:v>
                </c:pt>
                <c:pt idx="6">
                  <c:v>0.71283910216270885</c:v>
                </c:pt>
                <c:pt idx="7">
                  <c:v>0.76866643393220369</c:v>
                </c:pt>
                <c:pt idx="8">
                  <c:v>0.8359851665009338</c:v>
                </c:pt>
                <c:pt idx="9">
                  <c:v>0.90379036928199008</c:v>
                </c:pt>
                <c:pt idx="10">
                  <c:v>0.96809638155102407</c:v>
                </c:pt>
                <c:pt idx="11">
                  <c:v>0.99560471013975971</c:v>
                </c:pt>
                <c:pt idx="12">
                  <c:v>0.99560471013975971</c:v>
                </c:pt>
              </c:numCache>
            </c:numRef>
          </c:val>
          <c:extLst>
            <c:ext xmlns:c16="http://schemas.microsoft.com/office/drawing/2014/chart" uri="{C3380CC4-5D6E-409C-BE32-E72D297353CC}">
              <c16:uniqueId val="{00000002-921E-4878-B158-04FD9A20DDD9}"/>
            </c:ext>
          </c:extLst>
        </c:ser>
        <c:ser>
          <c:idx val="0"/>
          <c:order val="1"/>
          <c:tx>
            <c:v>2026</c:v>
          </c:tx>
          <c:spPr>
            <a:solidFill>
              <a:schemeClr val="accent2">
                <a:lumMod val="60000"/>
                <a:lumOff val="40000"/>
              </a:schemeClr>
            </a:solidFill>
          </c:spPr>
          <c:invertIfNegative val="0"/>
          <c:dLbls>
            <c:dLbl>
              <c:idx val="12"/>
              <c:layout>
                <c:manualLayout>
                  <c:x val="-1.556338121051656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01-4C5C-B9D0-767522BC0948}"/>
                </c:ext>
              </c:extLst>
            </c:dLbl>
            <c:spPr>
              <a:noFill/>
              <a:ln>
                <a:noFill/>
              </a:ln>
              <a:effectLst/>
            </c:spPr>
            <c:txPr>
              <a:bodyPr rot="-5400000" vertOverflow="overflow" horzOverflow="overflow" vert="horz" wrap="square">
                <a:spAutoFit/>
              </a:bodyPr>
              <a:lstStyle/>
              <a:p>
                <a:pPr>
                  <a:defRPr sz="810" baseline="0"/>
                </a:pPr>
                <a:endParaRPr lang="pt-B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'Meta 5-Geral'!$B$12:$B$24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'Meta 5-Geral'!$M$12:$M$24</c:f>
              <c:numCache>
                <c:formatCode>0.00%</c:formatCode>
                <c:ptCount val="13"/>
                <c:pt idx="0">
                  <c:v>0.3497246440105049</c:v>
                </c:pt>
                <c:pt idx="1">
                  <c:v>0.40673001786112972</c:v>
                </c:pt>
                <c:pt idx="2">
                  <c:v>0.47449267060765532</c:v>
                </c:pt>
                <c:pt idx="3">
                  <c:v>0.5201693350670491</c:v>
                </c:pt>
                <c:pt idx="4">
                  <c:v>0.57649527671736811</c:v>
                </c:pt>
                <c:pt idx="5">
                  <c:v>0.62370352087708292</c:v>
                </c:pt>
                <c:pt idx="12">
                  <c:v>0.62370352087708292</c:v>
                </c:pt>
              </c:numCache>
            </c:numRef>
          </c:val>
          <c:extLst>
            <c:ext xmlns:c16="http://schemas.microsoft.com/office/drawing/2014/chart" uri="{C3380CC4-5D6E-409C-BE32-E72D297353CC}">
              <c16:uniqueId val="{00000000-1D07-4B7F-90CC-E658136A53CC}"/>
            </c:ext>
          </c:extLst>
        </c:ser>
        <c:dLbls>
          <c:showLegendKey val="0"/>
          <c:showVal val="0"/>
          <c:showCatName val="0"/>
          <c:showSerName val="0"/>
          <c:showPercent val="0"/>
          <c:showBubbleSize val="0"/>
        </c:dLbls>
        <c:gapWidth val="120"/>
        <c:axId val="-140125184"/>
        <c:axId val="-140128992"/>
      </c:barChart>
      <c:lineChart>
        <c:grouping val="standard"/>
        <c:varyColors val="0"/>
        <c:ser>
          <c:idx val="2"/>
          <c:order val="2"/>
          <c:tx>
            <c:v>Meta</c:v>
          </c:tx>
          <c:spPr>
            <a:ln w="34925">
              <a:solidFill>
                <a:schemeClr val="bg1">
                  <a:lumMod val="65000"/>
                </a:schemeClr>
              </a:solidFill>
            </a:ln>
          </c:spPr>
          <c:marker>
            <c:symbol val="none"/>
          </c:marker>
          <c:cat>
            <c:strRef>
              <c:f>'Meta 5-Geral'!$B$12:$C$24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2-1D07-4B7F-90CC-E658136A53CC}"/>
            </c:ext>
          </c:extLst>
        </c:ser>
        <c:dLbls>
          <c:showLegendKey val="0"/>
          <c:showVal val="0"/>
          <c:showCatName val="0"/>
          <c:showSerName val="0"/>
          <c:showPercent val="0"/>
          <c:showBubbleSize val="0"/>
        </c:dLbls>
        <c:marker val="1"/>
        <c:smooth val="0"/>
        <c:axId val="-140125184"/>
        <c:axId val="-140128992"/>
      </c:lineChart>
      <c:catAx>
        <c:axId val="-140125184"/>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40128992"/>
        <c:crosses val="autoZero"/>
        <c:auto val="1"/>
        <c:lblAlgn val="ctr"/>
        <c:lblOffset val="100"/>
        <c:noMultiLvlLbl val="0"/>
      </c:catAx>
      <c:valAx>
        <c:axId val="-140128992"/>
        <c:scaling>
          <c:orientation val="minMax"/>
          <c:max val="1.05"/>
          <c:min val="0"/>
        </c:scaling>
        <c:delete val="1"/>
        <c:axPos val="l"/>
        <c:majorGridlines>
          <c:spPr>
            <a:ln>
              <a:noFill/>
            </a:ln>
          </c:spPr>
        </c:majorGridlines>
        <c:numFmt formatCode="#.000%" sourceLinked="0"/>
        <c:majorTickMark val="out"/>
        <c:minorTickMark val="none"/>
        <c:tickLblPos val="nextTo"/>
        <c:crossAx val="-140125184"/>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17318438210301E-2"/>
          <c:y val="6.4251623152369111E-2"/>
          <c:w val="0.88808606307562565"/>
          <c:h val="0.7313669015057328"/>
        </c:manualLayout>
      </c:layout>
      <c:barChart>
        <c:barDir val="col"/>
        <c:grouping val="clustered"/>
        <c:varyColors val="0"/>
        <c:ser>
          <c:idx val="0"/>
          <c:order val="0"/>
          <c:tx>
            <c:strRef>
              <c:f>'Mt.Esp.3(IEESO)'!$M$11</c:f>
              <c:strCache>
                <c:ptCount val="1"/>
                <c:pt idx="0">
                  <c:v>Cumprimento da meta acumulado (%)</c:v>
                </c:pt>
              </c:strCache>
            </c:strRef>
          </c:tx>
          <c:spPr>
            <a:solidFill>
              <a:schemeClr val="accent2">
                <a:lumMod val="60000"/>
                <a:lumOff val="40000"/>
              </a:schemeClr>
            </a:solidFill>
          </c:spPr>
          <c:invertIfNegative val="0"/>
          <c:dLbls>
            <c:dLbl>
              <c:idx val="12"/>
              <c:layout>
                <c:manualLayout>
                  <c:x val="-1.556338121051656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44-402F-A106-2D37E37B98AE}"/>
                </c:ext>
              </c:extLst>
            </c:dLbl>
            <c:spPr>
              <a:noFill/>
              <a:ln>
                <a:noFill/>
              </a:ln>
              <a:effectLst/>
            </c:spPr>
            <c:txPr>
              <a:bodyPr rot="-5400000" vertOverflow="overflow" horzOverflow="overflow" vert="horz" wrap="square">
                <a:spAutoFit/>
              </a:bodyPr>
              <a:lstStyle/>
              <a:p>
                <a:pPr>
                  <a:defRPr sz="810" baseline="0"/>
                </a:pPr>
                <a:endParaRPr lang="pt-B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'Mt.Esp.3(IEESO)'!$B$12:$B$24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'Mt.Esp.3(IEESO)'!$M$12:$M$24</c:f>
              <c:numCache>
                <c:formatCode>0.00%</c:formatCode>
                <c:ptCount val="13"/>
                <c:pt idx="0">
                  <c:v>1.0481829664170204</c:v>
                </c:pt>
                <c:pt idx="1">
                  <c:v>1.0261499859400227</c:v>
                </c:pt>
                <c:pt idx="2">
                  <c:v>1.0089592297547505</c:v>
                </c:pt>
                <c:pt idx="3">
                  <c:v>1.0049131288617064</c:v>
                </c:pt>
                <c:pt idx="4">
                  <c:v>1.0030277454568108</c:v>
                </c:pt>
                <c:pt idx="5">
                  <c:v>1.0038026370093538</c:v>
                </c:pt>
                <c:pt idx="12">
                  <c:v>1.0038026370093538</c:v>
                </c:pt>
              </c:numCache>
            </c:numRef>
          </c:val>
          <c:extLst>
            <c:ext xmlns:c16="http://schemas.microsoft.com/office/drawing/2014/chart" uri="{C3380CC4-5D6E-409C-BE32-E72D297353CC}">
              <c16:uniqueId val="{00000001-AC44-402F-A106-2D37E37B98AE}"/>
            </c:ext>
          </c:extLst>
        </c:ser>
        <c:dLbls>
          <c:showLegendKey val="0"/>
          <c:showVal val="0"/>
          <c:showCatName val="0"/>
          <c:showSerName val="0"/>
          <c:showPercent val="0"/>
          <c:showBubbleSize val="0"/>
        </c:dLbls>
        <c:gapWidth val="120"/>
        <c:axId val="-140125184"/>
        <c:axId val="-140128992"/>
      </c:barChart>
      <c:lineChart>
        <c:grouping val="standard"/>
        <c:varyColors val="0"/>
        <c:ser>
          <c:idx val="2"/>
          <c:order val="1"/>
          <c:tx>
            <c:v>Meta</c:v>
          </c:tx>
          <c:spPr>
            <a:ln w="34925">
              <a:solidFill>
                <a:schemeClr val="bg1">
                  <a:lumMod val="65000"/>
                </a:schemeClr>
              </a:solidFill>
            </a:ln>
          </c:spPr>
          <c:marker>
            <c:symbol val="none"/>
          </c:marker>
          <c:dPt>
            <c:idx val="12"/>
            <c:bubble3D val="0"/>
            <c:spPr>
              <a:ln w="34925">
                <a:solidFill>
                  <a:schemeClr val="bg1">
                    <a:lumMod val="65000"/>
                  </a:schemeClr>
                </a:solidFill>
                <a:tailEnd type="none" w="sm" len="sm"/>
              </a:ln>
            </c:spPr>
            <c:extLst>
              <c:ext xmlns:c16="http://schemas.microsoft.com/office/drawing/2014/chart" uri="{C3380CC4-5D6E-409C-BE32-E72D297353CC}">
                <c16:uniqueId val="{00000004-AC44-402F-A106-2D37E37B98AE}"/>
              </c:ext>
            </c:extLst>
          </c:dPt>
          <c:cat>
            <c:strRef>
              <c:f>'Mt.Esp.3(IEESO)'!$B$12:$C$24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'Mt.Esp.3(IEESO)'!$U$12:$U$24</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5-AC44-402F-A106-2D37E37B98AE}"/>
            </c:ext>
          </c:extLst>
        </c:ser>
        <c:dLbls>
          <c:showLegendKey val="0"/>
          <c:showVal val="0"/>
          <c:showCatName val="0"/>
          <c:showSerName val="0"/>
          <c:showPercent val="0"/>
          <c:showBubbleSize val="0"/>
        </c:dLbls>
        <c:marker val="1"/>
        <c:smooth val="0"/>
        <c:axId val="383360368"/>
        <c:axId val="383374288"/>
      </c:lineChart>
      <c:catAx>
        <c:axId val="-140125184"/>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40128992"/>
        <c:crosses val="autoZero"/>
        <c:auto val="1"/>
        <c:lblAlgn val="ctr"/>
        <c:lblOffset val="100"/>
        <c:noMultiLvlLbl val="0"/>
      </c:catAx>
      <c:valAx>
        <c:axId val="-140128992"/>
        <c:scaling>
          <c:orientation val="minMax"/>
        </c:scaling>
        <c:delete val="1"/>
        <c:axPos val="l"/>
        <c:majorGridlines>
          <c:spPr>
            <a:ln>
              <a:noFill/>
            </a:ln>
          </c:spPr>
        </c:majorGridlines>
        <c:numFmt formatCode="#.000%" sourceLinked="0"/>
        <c:majorTickMark val="out"/>
        <c:minorTickMark val="none"/>
        <c:tickLblPos val="nextTo"/>
        <c:crossAx val="-140125184"/>
        <c:crosses val="autoZero"/>
        <c:crossBetween val="between"/>
      </c:valAx>
      <c:valAx>
        <c:axId val="383374288"/>
        <c:scaling>
          <c:orientation val="minMax"/>
          <c:max val="1.2"/>
          <c:min val="0"/>
        </c:scaling>
        <c:delete val="0"/>
        <c:axPos val="r"/>
        <c:numFmt formatCode="0%" sourceLinked="1"/>
        <c:majorTickMark val="out"/>
        <c:minorTickMark val="none"/>
        <c:tickLblPos val="nextTo"/>
        <c:spPr>
          <a:ln>
            <a:solidFill>
              <a:schemeClr val="bg1"/>
            </a:solidFill>
          </a:ln>
        </c:spPr>
        <c:txPr>
          <a:bodyPr/>
          <a:lstStyle/>
          <a:p>
            <a:pPr>
              <a:defRPr>
                <a:solidFill>
                  <a:schemeClr val="bg1"/>
                </a:solidFill>
              </a:defRPr>
            </a:pPr>
            <a:endParaRPr lang="pt-BR"/>
          </a:p>
        </c:txPr>
        <c:crossAx val="383360368"/>
        <c:crosses val="max"/>
        <c:crossBetween val="between"/>
      </c:valAx>
      <c:catAx>
        <c:axId val="383360368"/>
        <c:scaling>
          <c:orientation val="minMax"/>
        </c:scaling>
        <c:delete val="1"/>
        <c:axPos val="b"/>
        <c:numFmt formatCode="General" sourceLinked="1"/>
        <c:majorTickMark val="out"/>
        <c:minorTickMark val="none"/>
        <c:tickLblPos val="nextTo"/>
        <c:crossAx val="383374288"/>
        <c:crosses val="autoZero"/>
        <c:auto val="1"/>
        <c:lblAlgn val="ctr"/>
        <c:lblOffset val="100"/>
        <c:noMultiLvlLbl val="0"/>
      </c:catAx>
      <c:spPr>
        <a:ln>
          <a:noFill/>
        </a:ln>
      </c:spPr>
    </c:plotArea>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83641387053098E-2"/>
          <c:y val="6.2521350577119494E-2"/>
          <c:w val="0.93939395254030222"/>
          <c:h val="0.6653511298892516"/>
        </c:manualLayout>
      </c:layout>
      <c:barChart>
        <c:barDir val="col"/>
        <c:grouping val="clustered"/>
        <c:varyColors val="0"/>
        <c:ser>
          <c:idx val="0"/>
          <c:order val="0"/>
          <c:tx>
            <c:strRef>
              <c:f>'M9'!$V$13</c:f>
              <c:strCache>
                <c:ptCount val="1"/>
                <c:pt idx="0">
                  <c:v>Cadastro RenaJud</c:v>
                </c:pt>
              </c:strCache>
            </c:strRef>
          </c:tx>
          <c:spPr>
            <a:solidFill>
              <a:schemeClr val="accent1"/>
            </a:solidFill>
            <a:ln>
              <a:noFill/>
            </a:ln>
            <a:effectLst/>
          </c:spPr>
          <c:invertIfNegative val="0"/>
          <c:dLbls>
            <c:dLbl>
              <c:idx val="0"/>
              <c:tx>
                <c:rich>
                  <a:bodyPr/>
                  <a:lstStyle/>
                  <a:p>
                    <a:fld id="{2D0ACF23-7BD6-4DB1-BDF7-8F6FFD339156}"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1AA-41C3-90AC-A136A95E2F9C}"/>
                </c:ext>
              </c:extLst>
            </c:dLbl>
            <c:dLbl>
              <c:idx val="1"/>
              <c:layout>
                <c:manualLayout>
                  <c:x val="5.3290811868280788E-2"/>
                  <c:y val="0.10346886310445896"/>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r>
                      <a:rPr lang="en-US" sz="1100"/>
                      <a:t>Sim</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layout>
                    <c:manualLayout>
                      <c:w val="0.14012266930257383"/>
                      <c:h val="6.1664040039460861E-2"/>
                    </c:manualLayout>
                  </c15:layout>
                  <c15:showDataLabelsRange val="1"/>
                </c:ext>
                <c:ext xmlns:c16="http://schemas.microsoft.com/office/drawing/2014/chart" uri="{C3380CC4-5D6E-409C-BE32-E72D297353CC}">
                  <c16:uniqueId val="{00000001-11AA-41C3-90AC-A136A95E2F9C}"/>
                </c:ext>
              </c:extLst>
            </c:dLbl>
            <c:dLbl>
              <c:idx val="2"/>
              <c:tx>
                <c:rich>
                  <a:bodyPr/>
                  <a:lstStyle/>
                  <a:p>
                    <a:fld id="{C0DE77E9-7BC3-4D46-8AC9-D6041DF122D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C38F-41D8-A98E-7026395ADF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'M9'!$U$14:$U$16</c:f>
              <c:strCache>
                <c:ptCount val="3"/>
                <c:pt idx="0">
                  <c:v>Abril</c:v>
                </c:pt>
                <c:pt idx="1">
                  <c:v>Agosto</c:v>
                </c:pt>
                <c:pt idx="2">
                  <c:v>Outubro</c:v>
                </c:pt>
              </c:strCache>
            </c:strRef>
          </c:cat>
          <c:val>
            <c:numRef>
              <c:f>'M9'!$V$14:$V$16</c:f>
              <c:numCache>
                <c:formatCode>General</c:formatCode>
                <c:ptCount val="3"/>
                <c:pt idx="0">
                  <c:v>1</c:v>
                </c:pt>
                <c:pt idx="1">
                  <c:v>1</c:v>
                </c:pt>
                <c:pt idx="2">
                  <c:v>1</c:v>
                </c:pt>
              </c:numCache>
            </c:numRef>
          </c:val>
          <c:extLst>
            <c:ext xmlns:c15="http://schemas.microsoft.com/office/drawing/2012/chart" uri="{02D57815-91ED-43cb-92C2-25804820EDAC}">
              <c15:datalabelsRange>
                <c15:f>'M9'!$D$13:$D$15</c15:f>
                <c15:dlblRangeCache>
                  <c:ptCount val="3"/>
                  <c:pt idx="0">
                    <c:v>Sim</c:v>
                  </c:pt>
                  <c:pt idx="1">
                    <c:v>Sim</c:v>
                  </c:pt>
                  <c:pt idx="2">
                    <c:v>Sim</c:v>
                  </c:pt>
                </c15:dlblRangeCache>
              </c15:datalabelsRange>
            </c:ext>
            <c:ext xmlns:c16="http://schemas.microsoft.com/office/drawing/2014/chart" uri="{C3380CC4-5D6E-409C-BE32-E72D297353CC}">
              <c16:uniqueId val="{00000002-11AA-41C3-90AC-A136A95E2F9C}"/>
            </c:ext>
          </c:extLst>
        </c:ser>
        <c:ser>
          <c:idx val="2"/>
          <c:order val="1"/>
          <c:tx>
            <c:strRef>
              <c:f>'M9'!$X$12</c:f>
              <c:strCache>
                <c:ptCount val="1"/>
              </c:strCache>
            </c:strRef>
          </c:tx>
          <c:spPr>
            <a:solidFill>
              <a:schemeClr val="accent2">
                <a:lumMod val="40000"/>
                <a:lumOff val="60000"/>
              </a:schemeClr>
            </a:solidFill>
            <a:ln>
              <a:noFill/>
            </a:ln>
            <a:effectLst/>
          </c:spPr>
          <c:invertIfNegative val="0"/>
          <c:cat>
            <c:strRef>
              <c:f>'M9'!$U$14:$U$16</c:f>
              <c:strCache>
                <c:ptCount val="3"/>
                <c:pt idx="0">
                  <c:v>Abril</c:v>
                </c:pt>
                <c:pt idx="1">
                  <c:v>Agosto</c:v>
                </c:pt>
                <c:pt idx="2">
                  <c:v>Outubro</c:v>
                </c:pt>
              </c:strCache>
            </c:strRef>
          </c:cat>
          <c:val>
            <c:numRef>
              <c:f>'M9'!$X$14:$X$16</c:f>
              <c:numCache>
                <c:formatCode>General</c:formatCode>
                <c:ptCount val="3"/>
              </c:numCache>
            </c:numRef>
          </c:val>
          <c:extLst>
            <c:ext xmlns:c16="http://schemas.microsoft.com/office/drawing/2014/chart" uri="{C3380CC4-5D6E-409C-BE32-E72D297353CC}">
              <c16:uniqueId val="{00000008-11AA-41C3-90AC-A136A95E2F9C}"/>
            </c:ext>
          </c:extLst>
        </c:ser>
        <c:dLbls>
          <c:showLegendKey val="0"/>
          <c:showVal val="0"/>
          <c:showCatName val="0"/>
          <c:showSerName val="0"/>
          <c:showPercent val="0"/>
          <c:showBubbleSize val="0"/>
        </c:dLbls>
        <c:gapWidth val="219"/>
        <c:axId val="-140130080"/>
        <c:axId val="-140127904"/>
      </c:barChart>
      <c:lineChart>
        <c:grouping val="standard"/>
        <c:varyColors val="0"/>
        <c:ser>
          <c:idx val="4"/>
          <c:order val="2"/>
          <c:tx>
            <c:strRef>
              <c:f>'M9'!$Z$12</c:f>
              <c:strCache>
                <c:ptCount val="1"/>
              </c:strCache>
            </c:strRef>
          </c:tx>
          <c:spPr>
            <a:ln w="28575" cap="rnd">
              <a:solidFill>
                <a:schemeClr val="bg1">
                  <a:lumMod val="75000"/>
                </a:schemeClr>
              </a:solidFill>
              <a:round/>
            </a:ln>
            <a:effectLst/>
          </c:spPr>
          <c:marker>
            <c:symbol val="none"/>
          </c:marker>
          <c:dLbls>
            <c:dLbl>
              <c:idx val="0"/>
              <c:layout>
                <c:manualLayout>
                  <c:x val="-4.5558086560364495E-2"/>
                  <c:y val="-4.06504065040657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AA-41C3-90AC-A136A95E2F9C}"/>
                </c:ext>
              </c:extLst>
            </c:dLbl>
            <c:dLbl>
              <c:idx val="1"/>
              <c:layout>
                <c:manualLayout>
                  <c:x val="-4.8837565799276297E-2"/>
                  <c:y val="-1.452196575960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AA-41C3-90AC-A136A95E2F9C}"/>
                </c:ext>
              </c:extLst>
            </c:dLbl>
            <c:dLbl>
              <c:idx val="2"/>
              <c:layout>
                <c:manualLayout>
                  <c:x val="-6.3298485140602948E-2"/>
                  <c:y val="-1.45219657596060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8F-41D8-A98E-7026395ADF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'M9'!$U$14:$U$16</c:f>
              <c:strCache>
                <c:ptCount val="3"/>
                <c:pt idx="0">
                  <c:v>Abril</c:v>
                </c:pt>
                <c:pt idx="1">
                  <c:v>Agosto</c:v>
                </c:pt>
                <c:pt idx="2">
                  <c:v>Outubro</c:v>
                </c:pt>
              </c:strCache>
            </c:strRef>
          </c:cat>
          <c:val>
            <c:numRef>
              <c:f>'M9'!$Z$14:$Z$16</c:f>
              <c:numCache>
                <c:formatCode>0.00%</c:formatCode>
                <c:ptCount val="3"/>
              </c:numCache>
            </c:numRef>
          </c:val>
          <c:smooth val="0"/>
          <c:extLst>
            <c:ext xmlns:c16="http://schemas.microsoft.com/office/drawing/2014/chart" uri="{C3380CC4-5D6E-409C-BE32-E72D297353CC}">
              <c16:uniqueId val="{0000000E-11AA-41C3-90AC-A136A95E2F9C}"/>
            </c:ext>
          </c:extLst>
        </c:ser>
        <c:dLbls>
          <c:showLegendKey val="0"/>
          <c:showVal val="0"/>
          <c:showCatName val="0"/>
          <c:showSerName val="0"/>
          <c:showPercent val="0"/>
          <c:showBubbleSize val="0"/>
        </c:dLbls>
        <c:marker val="1"/>
        <c:smooth val="0"/>
        <c:axId val="-140125728"/>
        <c:axId val="-140126272"/>
      </c:lineChart>
      <c:catAx>
        <c:axId val="-14013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0127904"/>
        <c:crosses val="autoZero"/>
        <c:auto val="1"/>
        <c:lblAlgn val="ctr"/>
        <c:lblOffset val="100"/>
        <c:noMultiLvlLbl val="0"/>
      </c:catAx>
      <c:valAx>
        <c:axId val="-140127904"/>
        <c:scaling>
          <c:orientation val="minMax"/>
          <c:max val="1"/>
        </c:scaling>
        <c:delete val="1"/>
        <c:axPos val="l"/>
        <c:numFmt formatCode="General" sourceLinked="1"/>
        <c:majorTickMark val="none"/>
        <c:minorTickMark val="none"/>
        <c:tickLblPos val="nextTo"/>
        <c:crossAx val="-140130080"/>
        <c:crosses val="autoZero"/>
        <c:crossBetween val="between"/>
      </c:valAx>
      <c:valAx>
        <c:axId val="-140126272"/>
        <c:scaling>
          <c:orientation val="minMax"/>
          <c:max val="1"/>
        </c:scaling>
        <c:delete val="1"/>
        <c:axPos val="r"/>
        <c:numFmt formatCode="0%" sourceLinked="1"/>
        <c:majorTickMark val="out"/>
        <c:minorTickMark val="none"/>
        <c:tickLblPos val="nextTo"/>
        <c:crossAx val="-140125728"/>
        <c:crosses val="max"/>
        <c:crossBetween val="between"/>
      </c:valAx>
      <c:catAx>
        <c:axId val="-140125728"/>
        <c:scaling>
          <c:orientation val="minMax"/>
        </c:scaling>
        <c:delete val="1"/>
        <c:axPos val="b"/>
        <c:numFmt formatCode="General" sourceLinked="1"/>
        <c:majorTickMark val="out"/>
        <c:minorTickMark val="none"/>
        <c:tickLblPos val="nextTo"/>
        <c:crossAx val="-1401262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84738244928688E-4"/>
          <c:y val="1.3329762261528571E-3"/>
          <c:w val="0.98777943801800894"/>
          <c:h val="0.57499657814979432"/>
        </c:manualLayout>
      </c:layout>
      <c:barChart>
        <c:barDir val="col"/>
        <c:grouping val="clustered"/>
        <c:varyColors val="0"/>
        <c:ser>
          <c:idx val="0"/>
          <c:order val="0"/>
          <c:tx>
            <c:strRef>
              <c:f>'Mt.Esp.5(ICTI)'!$T$17</c:f>
              <c:strCache>
                <c:ptCount val="1"/>
                <c:pt idx="0">
                  <c:v>Diagnóstico da situação/problema</c:v>
                </c:pt>
              </c:strCache>
            </c:strRef>
          </c:tx>
          <c:spPr>
            <a:solidFill>
              <a:schemeClr val="accent1"/>
            </a:solidFill>
            <a:ln>
              <a:noFill/>
            </a:ln>
            <a:effectLst/>
          </c:spPr>
          <c:invertIfNegative val="0"/>
          <c:cat>
            <c:strRef>
              <c:f>'Mt.Esp.5(ICTI)'!$S$19:$S$21</c:f>
              <c:strCache>
                <c:ptCount val="3"/>
                <c:pt idx="0">
                  <c:v>Abril</c:v>
                </c:pt>
                <c:pt idx="1">
                  <c:v>Agosto</c:v>
                </c:pt>
                <c:pt idx="2">
                  <c:v>Dezembro</c:v>
                </c:pt>
              </c:strCache>
            </c:strRef>
          </c:cat>
          <c:val>
            <c:numRef>
              <c:f>'Mt.Esp.5(ICTI)'!$T$19:$T$21</c:f>
              <c:numCache>
                <c:formatCode>General</c:formatCode>
                <c:ptCount val="3"/>
                <c:pt idx="0">
                  <c:v>1</c:v>
                </c:pt>
                <c:pt idx="1">
                  <c:v>1</c:v>
                </c:pt>
                <c:pt idx="2">
                  <c:v>1</c:v>
                </c:pt>
              </c:numCache>
            </c:numRef>
          </c:val>
          <c:extLst>
            <c:ext xmlns:c16="http://schemas.microsoft.com/office/drawing/2014/chart" uri="{C3380CC4-5D6E-409C-BE32-E72D297353CC}">
              <c16:uniqueId val="{00000001-B5B7-4EB5-81AA-6CDD33D80A57}"/>
            </c:ext>
          </c:extLst>
        </c:ser>
        <c:ser>
          <c:idx val="1"/>
          <c:order val="2"/>
          <c:tx>
            <c:strRef>
              <c:f>'Mt.Esp.5(ICTI)'!$V$17</c:f>
              <c:strCache>
                <c:ptCount val="1"/>
                <c:pt idx="0">
                  <c:v>Relatório de benefícios alcançados</c:v>
                </c:pt>
              </c:strCache>
            </c:strRef>
          </c:tx>
          <c:spPr>
            <a:solidFill>
              <a:schemeClr val="accent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B5B7-4EB5-81AA-6CDD33D80A57}"/>
                </c:ext>
              </c:extLst>
            </c:dLbl>
            <c:dLbl>
              <c:idx val="1"/>
              <c:delete val="1"/>
              <c:extLst>
                <c:ext xmlns:c15="http://schemas.microsoft.com/office/drawing/2012/chart" uri="{CE6537A1-D6FC-4f65-9D91-7224C49458BB}"/>
                <c:ext xmlns:c16="http://schemas.microsoft.com/office/drawing/2014/chart" uri="{C3380CC4-5D6E-409C-BE32-E72D297353CC}">
                  <c16:uniqueId val="{00000003-B5B7-4EB5-81AA-6CDD33D80A57}"/>
                </c:ext>
              </c:extLst>
            </c:dLbl>
            <c:dLbl>
              <c:idx val="2"/>
              <c:layout>
                <c:manualLayout>
                  <c:x val="-1.292193127021913E-3"/>
                  <c:y val="7.6367251364667321E-2"/>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endParaRPr lang="en-US" sz="1100"/>
                  </a:p>
                  <a:p>
                    <a:pPr>
                      <a:defRPr sz="1100"/>
                    </a:pPr>
                    <a:r>
                      <a:rPr lang="en-US" sz="1100"/>
                      <a:t>Sim</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431266149870801"/>
                      <c:h val="0.13197114712664149"/>
                    </c:manualLayout>
                  </c15:layout>
                  <c15:showDataLabelsRange val="0"/>
                </c:ext>
                <c:ext xmlns:c16="http://schemas.microsoft.com/office/drawing/2014/chart" uri="{C3380CC4-5D6E-409C-BE32-E72D297353CC}">
                  <c16:uniqueId val="{00000000-5FF1-4361-AF9D-9221932AC1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'Mt.Esp.5(ICTI)'!$S$19:$S$21</c:f>
              <c:strCache>
                <c:ptCount val="3"/>
                <c:pt idx="0">
                  <c:v>Abril</c:v>
                </c:pt>
                <c:pt idx="1">
                  <c:v>Agosto</c:v>
                </c:pt>
                <c:pt idx="2">
                  <c:v>Dezembro</c:v>
                </c:pt>
              </c:strCache>
            </c:strRef>
          </c:cat>
          <c:val>
            <c:numRef>
              <c:f>'Mt.Esp.5(ICTI)'!$V$19:$V$21</c:f>
              <c:numCache>
                <c:formatCode>General</c:formatCode>
                <c:ptCount val="3"/>
                <c:pt idx="0">
                  <c:v>1</c:v>
                </c:pt>
                <c:pt idx="1">
                  <c:v>1</c:v>
                </c:pt>
                <c:pt idx="2">
                  <c:v>1</c:v>
                </c:pt>
              </c:numCache>
            </c:numRef>
          </c:val>
          <c:extLst>
            <c:ext xmlns:c16="http://schemas.microsoft.com/office/drawing/2014/chart" uri="{C3380CC4-5D6E-409C-BE32-E72D297353CC}">
              <c16:uniqueId val="{00000004-B5B7-4EB5-81AA-6CDD33D80A57}"/>
            </c:ext>
          </c:extLst>
        </c:ser>
        <c:dLbls>
          <c:showLegendKey val="0"/>
          <c:showVal val="0"/>
          <c:showCatName val="0"/>
          <c:showSerName val="0"/>
          <c:showPercent val="0"/>
          <c:showBubbleSize val="0"/>
        </c:dLbls>
        <c:gapWidth val="219"/>
        <c:overlap val="-27"/>
        <c:axId val="-1246395280"/>
        <c:axId val="-1246402896"/>
      </c:barChart>
      <c:lineChart>
        <c:grouping val="standard"/>
        <c:varyColors val="0"/>
        <c:ser>
          <c:idx val="4"/>
          <c:order val="1"/>
          <c:tx>
            <c:strRef>
              <c:f>'Mt.Esp.5(ICTI)'!$U$17</c:f>
              <c:strCache>
                <c:ptCount val="1"/>
                <c:pt idx="0">
                  <c:v>Estabelecimento formal de parceria com outra(s) instituição(ões)</c:v>
                </c:pt>
              </c:strCache>
            </c:strRef>
          </c:tx>
          <c:spPr>
            <a:ln w="28575" cap="rnd">
              <a:solidFill>
                <a:schemeClr val="accent5"/>
              </a:solidFill>
              <a:round/>
            </a:ln>
            <a:effectLst/>
          </c:spPr>
          <c:marker>
            <c:symbol val="none"/>
          </c:marker>
          <c:cat>
            <c:strRef>
              <c:f>'Mt.Esp.5(ICTI)'!$S$19:$S$22</c:f>
              <c:strCache>
                <c:ptCount val="3"/>
                <c:pt idx="0">
                  <c:v>Abril</c:v>
                </c:pt>
                <c:pt idx="1">
                  <c:v>Agosto</c:v>
                </c:pt>
                <c:pt idx="2">
                  <c:v>Dezembro</c:v>
                </c:pt>
              </c:strCache>
            </c:strRef>
          </c:cat>
          <c:val>
            <c:numRef>
              <c:f>'Mt.Esp.5(ICTI)'!$U$19:$U$21</c:f>
              <c:numCache>
                <c:formatCode>General</c:formatCode>
                <c:ptCount val="3"/>
                <c:pt idx="0">
                  <c:v>1</c:v>
                </c:pt>
                <c:pt idx="1">
                  <c:v>1</c:v>
                </c:pt>
                <c:pt idx="2">
                  <c:v>1</c:v>
                </c:pt>
              </c:numCache>
            </c:numRef>
          </c:val>
          <c:smooth val="0"/>
          <c:extLst>
            <c:ext xmlns:c16="http://schemas.microsoft.com/office/drawing/2014/chart" uri="{C3380CC4-5D6E-409C-BE32-E72D297353CC}">
              <c16:uniqueId val="{00000004-5FF1-4361-AF9D-9221932AC1CD}"/>
            </c:ext>
          </c:extLst>
        </c:ser>
        <c:ser>
          <c:idx val="3"/>
          <c:order val="3"/>
          <c:tx>
            <c:strRef>
              <c:f>'Mt.Esp.5(ICTI)'!$W$17</c:f>
              <c:strCache>
                <c:ptCount val="1"/>
                <c:pt idx="0">
                  <c:v>Meta - cumprimento acumulado</c:v>
                </c:pt>
              </c:strCache>
            </c:strRef>
          </c:tx>
          <c:spPr>
            <a:ln w="28575" cap="rnd">
              <a:solidFill>
                <a:schemeClr val="accent4"/>
              </a:solidFill>
              <a:round/>
            </a:ln>
            <a:effectLst/>
          </c:spPr>
          <c:marker>
            <c:symbol val="none"/>
          </c:marker>
          <c:dLbls>
            <c:dLbl>
              <c:idx val="0"/>
              <c:layout>
                <c:manualLayout>
                  <c:x val="-3.168316173006696E-2"/>
                  <c:y val="2.0768431983385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B7-4EB5-81AA-6CDD33D80A57}"/>
                </c:ext>
              </c:extLst>
            </c:dLbl>
            <c:dLbl>
              <c:idx val="1"/>
              <c:layout>
                <c:manualLayout>
                  <c:x val="-5.0739957716701901E-2"/>
                  <c:y val="-4.1279683180056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F1-4361-AF9D-9221932AC1CD}"/>
                </c:ext>
              </c:extLst>
            </c:dLbl>
            <c:dLbl>
              <c:idx val="2"/>
              <c:layout>
                <c:manualLayout>
                  <c:x val="-2.8423772609819122E-2"/>
                  <c:y val="-2.0639841590028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B-4054-9C42-6F3DD8BDF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'Mt.Esp.5(ICTI)'!$S$19:$S$22</c:f>
              <c:strCache>
                <c:ptCount val="3"/>
                <c:pt idx="0">
                  <c:v>Abril</c:v>
                </c:pt>
                <c:pt idx="1">
                  <c:v>Agosto</c:v>
                </c:pt>
                <c:pt idx="2">
                  <c:v>Dezembro</c:v>
                </c:pt>
              </c:strCache>
            </c:strRef>
          </c:cat>
          <c:val>
            <c:numRef>
              <c:f>'Mt.Esp.5(ICTI)'!$W$19:$W$21</c:f>
              <c:numCache>
                <c:formatCode>General</c:formatCode>
                <c:ptCount val="3"/>
                <c:pt idx="0">
                  <c:v>1</c:v>
                </c:pt>
                <c:pt idx="1">
                  <c:v>1</c:v>
                </c:pt>
                <c:pt idx="2">
                  <c:v>1</c:v>
                </c:pt>
              </c:numCache>
            </c:numRef>
          </c:val>
          <c:smooth val="0"/>
          <c:extLst>
            <c:ext xmlns:c16="http://schemas.microsoft.com/office/drawing/2014/chart" uri="{C3380CC4-5D6E-409C-BE32-E72D297353CC}">
              <c16:uniqueId val="{00000009-B5B7-4EB5-81AA-6CDD33D80A57}"/>
            </c:ext>
          </c:extLst>
        </c:ser>
        <c:dLbls>
          <c:showLegendKey val="0"/>
          <c:showVal val="0"/>
          <c:showCatName val="0"/>
          <c:showSerName val="0"/>
          <c:showPercent val="0"/>
          <c:showBubbleSize val="0"/>
        </c:dLbls>
        <c:marker val="1"/>
        <c:smooth val="0"/>
        <c:axId val="-1246395280"/>
        <c:axId val="-1246402896"/>
      </c:lineChart>
      <c:catAx>
        <c:axId val="-1246395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46402896"/>
        <c:crosses val="autoZero"/>
        <c:auto val="1"/>
        <c:lblAlgn val="ctr"/>
        <c:lblOffset val="100"/>
        <c:noMultiLvlLbl val="0"/>
      </c:catAx>
      <c:valAx>
        <c:axId val="-1246402896"/>
        <c:scaling>
          <c:orientation val="minMax"/>
        </c:scaling>
        <c:delete val="1"/>
        <c:axPos val="l"/>
        <c:numFmt formatCode="General" sourceLinked="1"/>
        <c:majorTickMark val="none"/>
        <c:minorTickMark val="none"/>
        <c:tickLblPos val="nextTo"/>
        <c:crossAx val="-1246395280"/>
        <c:crosses val="autoZero"/>
        <c:crossBetween val="between"/>
      </c:valAx>
      <c:spPr>
        <a:noFill/>
        <a:ln>
          <a:noFill/>
        </a:ln>
        <a:effectLst/>
      </c:spPr>
    </c:plotArea>
    <c:legend>
      <c:legendPos val="b"/>
      <c:legendEntry>
        <c:idx val="3"/>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Entry>
      <c:layout>
        <c:manualLayout>
          <c:xMode val="edge"/>
          <c:yMode val="edge"/>
          <c:x val="9.0543967416335108E-3"/>
          <c:y val="0.65789218786871373"/>
          <c:w val="0.98752897959636654"/>
          <c:h val="0.34210781213128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83641387053098E-2"/>
          <c:y val="6.2521350577119494E-2"/>
          <c:w val="0.93939395254030222"/>
          <c:h val="0.6653511298892516"/>
        </c:manualLayout>
      </c:layout>
      <c:barChart>
        <c:barDir val="col"/>
        <c:grouping val="clustered"/>
        <c:varyColors val="0"/>
        <c:ser>
          <c:idx val="0"/>
          <c:order val="0"/>
          <c:tx>
            <c:strRef>
              <c:f>'Mt.Esp..4(IPCJ)'!$V$13</c:f>
              <c:strCache>
                <c:ptCount val="1"/>
                <c:pt idx="0">
                  <c:v>Instituição do Comitê</c:v>
                </c:pt>
              </c:strCache>
            </c:strRef>
          </c:tx>
          <c:spPr>
            <a:solidFill>
              <a:schemeClr val="accent1"/>
            </a:solidFill>
            <a:ln>
              <a:noFill/>
            </a:ln>
            <a:effectLst/>
          </c:spPr>
          <c:invertIfNegative val="0"/>
          <c:dLbls>
            <c:dLbl>
              <c:idx val="0"/>
              <c:tx>
                <c:rich>
                  <a:bodyPr/>
                  <a:lstStyle/>
                  <a:p>
                    <a:fld id="{4437C2A6-4866-4925-8476-6D7C0522C41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043-4D12-97D7-BAA563C45467}"/>
                </c:ext>
              </c:extLst>
            </c:dLbl>
            <c:dLbl>
              <c:idx val="1"/>
              <c:layout>
                <c:manualLayout>
                  <c:x val="5.3290811868280788E-2"/>
                  <c:y val="0.10346886310445896"/>
                </c:manualLayout>
              </c:layout>
              <c:tx>
                <c:rich>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r>
                      <a:rPr lang="en-US" sz="1100"/>
                      <a:t>Sim</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layout>
                    <c:manualLayout>
                      <c:w val="0.14012266930257383"/>
                      <c:h val="6.1664040039460861E-2"/>
                    </c:manualLayout>
                  </c15:layout>
                  <c15:showDataLabelsRange val="1"/>
                </c:ext>
                <c:ext xmlns:c16="http://schemas.microsoft.com/office/drawing/2014/chart" uri="{C3380CC4-5D6E-409C-BE32-E72D297353CC}">
                  <c16:uniqueId val="{00000001-3043-4D12-97D7-BAA563C45467}"/>
                </c:ext>
              </c:extLst>
            </c:dLbl>
            <c:dLbl>
              <c:idx val="2"/>
              <c:tx>
                <c:rich>
                  <a:bodyPr/>
                  <a:lstStyle/>
                  <a:p>
                    <a:endParaRPr lang="pt-BR"/>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043-4D12-97D7-BAA563C454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'Mt.Esp..4(IPCJ)'!$U$14:$U$16</c:f>
              <c:strCache>
                <c:ptCount val="3"/>
                <c:pt idx="0">
                  <c:v>Abril</c:v>
                </c:pt>
                <c:pt idx="1">
                  <c:v>Agosto</c:v>
                </c:pt>
                <c:pt idx="2">
                  <c:v>Outubro</c:v>
                </c:pt>
              </c:strCache>
            </c:strRef>
          </c:cat>
          <c:val>
            <c:numRef>
              <c:f>'Mt.Esp..4(IPCJ)'!$V$14:$V$16</c:f>
              <c:numCache>
                <c:formatCode>General</c:formatCode>
                <c:ptCount val="3"/>
                <c:pt idx="0">
                  <c:v>0</c:v>
                </c:pt>
              </c:numCache>
            </c:numRef>
          </c:val>
          <c:extLst>
            <c:ext xmlns:c15="http://schemas.microsoft.com/office/drawing/2012/chart" uri="{02D57815-91ED-43cb-92C2-25804820EDAC}">
              <c15:datalabelsRange>
                <c15:f>'Mt.Esp..4(IPCJ)'!$D$13:$D$15</c15:f>
                <c15:dlblRangeCache>
                  <c:ptCount val="3"/>
                  <c:pt idx="0">
                    <c:v>Não</c:v>
                  </c:pt>
                </c15:dlblRangeCache>
              </c15:datalabelsRange>
            </c:ext>
            <c:ext xmlns:c16="http://schemas.microsoft.com/office/drawing/2014/chart" uri="{C3380CC4-5D6E-409C-BE32-E72D297353CC}">
              <c16:uniqueId val="{00000003-3043-4D12-97D7-BAA563C45467}"/>
            </c:ext>
          </c:extLst>
        </c:ser>
        <c:ser>
          <c:idx val="2"/>
          <c:order val="1"/>
          <c:tx>
            <c:strRef>
              <c:f>'Mt.Esp..4(IPCJ)'!$X$12</c:f>
              <c:strCache>
                <c:ptCount val="1"/>
                <c:pt idx="0">
                  <c:v>Estabelecimento de instrumento formal de parceria</c:v>
                </c:pt>
              </c:strCache>
            </c:strRef>
          </c:tx>
          <c:spPr>
            <a:solidFill>
              <a:schemeClr val="accent2">
                <a:lumMod val="40000"/>
                <a:lumOff val="60000"/>
              </a:schemeClr>
            </a:solidFill>
            <a:ln>
              <a:noFill/>
            </a:ln>
            <a:effectLst/>
          </c:spPr>
          <c:invertIfNegative val="0"/>
          <c:cat>
            <c:strRef>
              <c:f>'Mt.Esp..4(IPCJ)'!$U$14:$U$16</c:f>
              <c:strCache>
                <c:ptCount val="3"/>
                <c:pt idx="0">
                  <c:v>Abril</c:v>
                </c:pt>
                <c:pt idx="1">
                  <c:v>Agosto</c:v>
                </c:pt>
                <c:pt idx="2">
                  <c:v>Outubro</c:v>
                </c:pt>
              </c:strCache>
            </c:strRef>
          </c:cat>
          <c:val>
            <c:numRef>
              <c:f>'Mt.Esp..4(IPCJ)'!$X$14:$X$16</c:f>
              <c:numCache>
                <c:formatCode>General</c:formatCode>
                <c:ptCount val="3"/>
                <c:pt idx="0">
                  <c:v>1</c:v>
                </c:pt>
                <c:pt idx="1">
                  <c:v>1</c:v>
                </c:pt>
                <c:pt idx="2">
                  <c:v>1</c:v>
                </c:pt>
              </c:numCache>
            </c:numRef>
          </c:val>
          <c:extLst>
            <c:ext xmlns:c16="http://schemas.microsoft.com/office/drawing/2014/chart" uri="{C3380CC4-5D6E-409C-BE32-E72D297353CC}">
              <c16:uniqueId val="{00000004-3043-4D12-97D7-BAA563C45467}"/>
            </c:ext>
          </c:extLst>
        </c:ser>
        <c:dLbls>
          <c:showLegendKey val="0"/>
          <c:showVal val="0"/>
          <c:showCatName val="0"/>
          <c:showSerName val="0"/>
          <c:showPercent val="0"/>
          <c:showBubbleSize val="0"/>
        </c:dLbls>
        <c:gapWidth val="219"/>
        <c:axId val="-140130080"/>
        <c:axId val="-140127904"/>
      </c:barChart>
      <c:lineChart>
        <c:grouping val="standard"/>
        <c:varyColors val="0"/>
        <c:ser>
          <c:idx val="4"/>
          <c:order val="2"/>
          <c:tx>
            <c:strRef>
              <c:f>'Mt.Esp..4(IPCJ)'!$Z$12</c:f>
              <c:strCache>
                <c:ptCount val="1"/>
                <c:pt idx="0">
                  <c:v>Meta - cumprimento acumulado</c:v>
                </c:pt>
              </c:strCache>
            </c:strRef>
          </c:tx>
          <c:spPr>
            <a:ln w="28575" cap="rnd">
              <a:solidFill>
                <a:schemeClr val="bg1">
                  <a:lumMod val="75000"/>
                </a:schemeClr>
              </a:solidFill>
              <a:round/>
            </a:ln>
            <a:effectLst/>
          </c:spPr>
          <c:marker>
            <c:symbol val="none"/>
          </c:marker>
          <c:dLbls>
            <c:dLbl>
              <c:idx val="0"/>
              <c:layout>
                <c:manualLayout>
                  <c:x val="-4.5558086560364495E-2"/>
                  <c:y val="-4.06504065040657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3-4D12-97D7-BAA563C45467}"/>
                </c:ext>
              </c:extLst>
            </c:dLbl>
            <c:dLbl>
              <c:idx val="1"/>
              <c:layout>
                <c:manualLayout>
                  <c:x val="-4.8837565799276297E-2"/>
                  <c:y val="-1.452196575960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43-4D12-97D7-BAA563C45467}"/>
                </c:ext>
              </c:extLst>
            </c:dLbl>
            <c:dLbl>
              <c:idx val="2"/>
              <c:layout>
                <c:manualLayout>
                  <c:x val="-6.3298485140602948E-2"/>
                  <c:y val="-1.45219657596060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3-4D12-97D7-BAA563C454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'Mt.Esp..4(IPCJ)'!$U$14:$U$16</c:f>
              <c:strCache>
                <c:ptCount val="3"/>
                <c:pt idx="0">
                  <c:v>Abril</c:v>
                </c:pt>
                <c:pt idx="1">
                  <c:v>Agosto</c:v>
                </c:pt>
                <c:pt idx="2">
                  <c:v>Outubro</c:v>
                </c:pt>
              </c:strCache>
            </c:strRef>
          </c:cat>
          <c:val>
            <c:numRef>
              <c:f>'Mt.Esp..4(IPCJ)'!$Z$14:$Z$16</c:f>
              <c:numCache>
                <c:formatCode>General</c:formatCode>
                <c:ptCount val="3"/>
                <c:pt idx="0">
                  <c:v>0.5</c:v>
                </c:pt>
              </c:numCache>
            </c:numRef>
          </c:val>
          <c:smooth val="0"/>
          <c:extLst>
            <c:ext xmlns:c16="http://schemas.microsoft.com/office/drawing/2014/chart" uri="{C3380CC4-5D6E-409C-BE32-E72D297353CC}">
              <c16:uniqueId val="{00000008-3043-4D12-97D7-BAA563C45467}"/>
            </c:ext>
          </c:extLst>
        </c:ser>
        <c:dLbls>
          <c:showLegendKey val="0"/>
          <c:showVal val="0"/>
          <c:showCatName val="0"/>
          <c:showSerName val="0"/>
          <c:showPercent val="0"/>
          <c:showBubbleSize val="0"/>
        </c:dLbls>
        <c:marker val="1"/>
        <c:smooth val="0"/>
        <c:axId val="-140125728"/>
        <c:axId val="-140126272"/>
      </c:lineChart>
      <c:catAx>
        <c:axId val="-14013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40127904"/>
        <c:crosses val="autoZero"/>
        <c:auto val="1"/>
        <c:lblAlgn val="ctr"/>
        <c:lblOffset val="100"/>
        <c:noMultiLvlLbl val="0"/>
      </c:catAx>
      <c:valAx>
        <c:axId val="-140127904"/>
        <c:scaling>
          <c:orientation val="minMax"/>
          <c:max val="1"/>
        </c:scaling>
        <c:delete val="1"/>
        <c:axPos val="l"/>
        <c:numFmt formatCode="General" sourceLinked="1"/>
        <c:majorTickMark val="none"/>
        <c:minorTickMark val="none"/>
        <c:tickLblPos val="nextTo"/>
        <c:crossAx val="-140130080"/>
        <c:crosses val="autoZero"/>
        <c:crossBetween val="between"/>
      </c:valAx>
      <c:valAx>
        <c:axId val="-140126272"/>
        <c:scaling>
          <c:orientation val="minMax"/>
          <c:max val="1"/>
        </c:scaling>
        <c:delete val="1"/>
        <c:axPos val="r"/>
        <c:numFmt formatCode="General" sourceLinked="1"/>
        <c:majorTickMark val="out"/>
        <c:minorTickMark val="none"/>
        <c:tickLblPos val="nextTo"/>
        <c:crossAx val="-140125728"/>
        <c:crosses val="max"/>
        <c:crossBetween val="between"/>
      </c:valAx>
      <c:catAx>
        <c:axId val="-140125728"/>
        <c:scaling>
          <c:orientation val="minMax"/>
        </c:scaling>
        <c:delete val="1"/>
        <c:axPos val="b"/>
        <c:numFmt formatCode="General" sourceLinked="1"/>
        <c:majorTickMark val="out"/>
        <c:minorTickMark val="none"/>
        <c:tickLblPos val="nextTo"/>
        <c:crossAx val="-1401262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86176410344349E-2"/>
          <c:y val="5.2748365803868012E-2"/>
          <c:w val="0.9459146100385365"/>
          <c:h val="0.72399375311730896"/>
        </c:manualLayout>
      </c:layout>
      <c:barChart>
        <c:barDir val="col"/>
        <c:grouping val="clustered"/>
        <c:varyColors val="0"/>
        <c:ser>
          <c:idx val="0"/>
          <c:order val="0"/>
          <c:tx>
            <c:v>Realização de ações</c:v>
          </c:tx>
          <c:spPr>
            <a:solidFill>
              <a:schemeClr val="accent1"/>
            </a:solidFill>
            <a:ln>
              <a:noFill/>
            </a:ln>
            <a:effectLst/>
          </c:spPr>
          <c:invertIfNegative val="0"/>
          <c:dLbls>
            <c:dLbl>
              <c:idx val="0"/>
              <c:tx>
                <c:rich>
                  <a:bodyPr/>
                  <a:lstStyle/>
                  <a:p>
                    <a:r>
                      <a:rPr lang="en-US"/>
                      <a:t>Sim</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BE-4AF5-A2AC-40E8B275E521}"/>
                </c:ext>
              </c:extLst>
            </c:dLbl>
            <c:dLbl>
              <c:idx val="1"/>
              <c:tx>
                <c:rich>
                  <a:bodyPr/>
                  <a:lstStyle/>
                  <a:p>
                    <a:r>
                      <a:rPr lang="en-US"/>
                      <a:t>Sim</a:t>
                    </a:r>
                  </a:p>
                </c:rich>
              </c:tx>
              <c:dLblPos val="out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75-4875-8C80-D61A28A036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'Mt.Esp.1(IPSMS)'!$B$16:$B$18</c:f>
              <c:strCache>
                <c:ptCount val="3"/>
                <c:pt idx="0">
                  <c:v>Abril</c:v>
                </c:pt>
                <c:pt idx="1">
                  <c:v>Agosto</c:v>
                </c:pt>
                <c:pt idx="2">
                  <c:v>Dezembro</c:v>
                </c:pt>
              </c:strCache>
            </c:strRef>
          </c:cat>
          <c:val>
            <c:numRef>
              <c:f>'Mt.Esp.1(IPSMS)'!$D$16:$D$18</c:f>
              <c:numCache>
                <c:formatCode>0%</c:formatCode>
                <c:ptCount val="3"/>
                <c:pt idx="0">
                  <c:v>1</c:v>
                </c:pt>
              </c:numCache>
            </c:numRef>
          </c:val>
          <c:extLst>
            <c:ext xmlns:c16="http://schemas.microsoft.com/office/drawing/2014/chart" uri="{C3380CC4-5D6E-409C-BE32-E72D297353CC}">
              <c16:uniqueId val="{00000002-C866-4367-88FD-AC376150F881}"/>
            </c:ext>
          </c:extLst>
        </c:ser>
        <c:ser>
          <c:idx val="1"/>
          <c:order val="1"/>
          <c:tx>
            <c:v>% magistrados(as)</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'Mt.Esp.1(IPSMS)'!$B$16:$B$18</c:f>
              <c:strCache>
                <c:ptCount val="3"/>
                <c:pt idx="0">
                  <c:v>Abril</c:v>
                </c:pt>
                <c:pt idx="1">
                  <c:v>Agosto</c:v>
                </c:pt>
                <c:pt idx="2">
                  <c:v>Dezembro</c:v>
                </c:pt>
              </c:strCache>
            </c:strRef>
          </c:cat>
          <c:val>
            <c:numRef>
              <c:f>'Mt.Esp.1(IPSMS)'!$G$16:$G$18</c:f>
              <c:numCache>
                <c:formatCode>0.0%</c:formatCode>
                <c:ptCount val="3"/>
                <c:pt idx="0">
                  <c:v>6.6334991708126038E-3</c:v>
                </c:pt>
              </c:numCache>
            </c:numRef>
          </c:val>
          <c:extLst>
            <c:ext xmlns:c16="http://schemas.microsoft.com/office/drawing/2014/chart" uri="{C3380CC4-5D6E-409C-BE32-E72D297353CC}">
              <c16:uniqueId val="{00000003-C866-4367-88FD-AC376150F881}"/>
            </c:ext>
          </c:extLst>
        </c:ser>
        <c:ser>
          <c:idx val="2"/>
          <c:order val="2"/>
          <c:tx>
            <c:v>% servidores(as)</c:v>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'Mt.Esp.1(IPSMS)'!$B$16:$B$18</c:f>
              <c:strCache>
                <c:ptCount val="3"/>
                <c:pt idx="0">
                  <c:v>Abril</c:v>
                </c:pt>
                <c:pt idx="1">
                  <c:v>Agosto</c:v>
                </c:pt>
                <c:pt idx="2">
                  <c:v>Dezembro</c:v>
                </c:pt>
              </c:strCache>
            </c:strRef>
          </c:cat>
          <c:val>
            <c:numRef>
              <c:f>'Mt.Esp.1(IPSMS)'!$K$16:$K$18</c:f>
              <c:numCache>
                <c:formatCode>0.0%</c:formatCode>
                <c:ptCount val="3"/>
                <c:pt idx="0">
                  <c:v>0.12529999999999999</c:v>
                </c:pt>
              </c:numCache>
            </c:numRef>
          </c:val>
          <c:extLst>
            <c:ext xmlns:c16="http://schemas.microsoft.com/office/drawing/2014/chart" uri="{C3380CC4-5D6E-409C-BE32-E72D297353CC}">
              <c16:uniqueId val="{00000006-C866-4367-88FD-AC376150F881}"/>
            </c:ext>
          </c:extLst>
        </c:ser>
        <c:dLbls>
          <c:showLegendKey val="0"/>
          <c:showVal val="0"/>
          <c:showCatName val="0"/>
          <c:showSerName val="0"/>
          <c:showPercent val="0"/>
          <c:showBubbleSize val="0"/>
        </c:dLbls>
        <c:gapWidth val="219"/>
        <c:overlap val="-27"/>
        <c:axId val="-1246393104"/>
        <c:axId val="-1246400720"/>
      </c:barChart>
      <c:lineChart>
        <c:grouping val="standard"/>
        <c:varyColors val="0"/>
        <c:ser>
          <c:idx val="3"/>
          <c:order val="3"/>
          <c:tx>
            <c:v>Meta - cumprimento acumulado</c:v>
          </c:tx>
          <c:spPr>
            <a:ln w="28575" cap="rnd">
              <a:solidFill>
                <a:schemeClr val="bg1">
                  <a:lumMod val="65000"/>
                </a:schemeClr>
              </a:solidFill>
              <a:round/>
            </a:ln>
            <a:effectLst/>
          </c:spPr>
          <c:marker>
            <c:symbol val="none"/>
          </c:marker>
          <c:dLbls>
            <c:dLbl>
              <c:idx val="1"/>
              <c:layout>
                <c:manualLayout>
                  <c:x val="-5.1912568306010931E-2"/>
                  <c:y val="-4.6647201764757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5E-493C-AE54-E61E3937DC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'Mt.Esp.1(IPSMS)'!$B$16:$B$18</c:f>
              <c:strCache>
                <c:ptCount val="3"/>
                <c:pt idx="0">
                  <c:v>Abril</c:v>
                </c:pt>
                <c:pt idx="1">
                  <c:v>Agosto</c:v>
                </c:pt>
                <c:pt idx="2">
                  <c:v>Dezembro</c:v>
                </c:pt>
              </c:strCache>
            </c:strRef>
          </c:cat>
          <c:val>
            <c:numRef>
              <c:f>'Mt.Esp.1(IPSMS)'!$L$16:$L$18</c:f>
              <c:numCache>
                <c:formatCode>0.0%</c:formatCode>
                <c:ptCount val="3"/>
                <c:pt idx="0">
                  <c:v>0.2857142857142857</c:v>
                </c:pt>
              </c:numCache>
            </c:numRef>
          </c:val>
          <c:smooth val="0"/>
          <c:extLst>
            <c:ext xmlns:c16="http://schemas.microsoft.com/office/drawing/2014/chart" uri="{C3380CC4-5D6E-409C-BE32-E72D297353CC}">
              <c16:uniqueId val="{00000009-C866-4367-88FD-AC376150F881}"/>
            </c:ext>
          </c:extLst>
        </c:ser>
        <c:dLbls>
          <c:showLegendKey val="0"/>
          <c:showVal val="0"/>
          <c:showCatName val="0"/>
          <c:showSerName val="0"/>
          <c:showPercent val="0"/>
          <c:showBubbleSize val="0"/>
        </c:dLbls>
        <c:marker val="1"/>
        <c:smooth val="0"/>
        <c:axId val="-1246393104"/>
        <c:axId val="-1246400720"/>
      </c:lineChart>
      <c:catAx>
        <c:axId val="-1246393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46400720"/>
        <c:crosses val="autoZero"/>
        <c:auto val="1"/>
        <c:lblAlgn val="ctr"/>
        <c:lblOffset val="100"/>
        <c:noMultiLvlLbl val="0"/>
      </c:catAx>
      <c:valAx>
        <c:axId val="-1246400720"/>
        <c:scaling>
          <c:orientation val="minMax"/>
          <c:max val="1"/>
        </c:scaling>
        <c:delete val="1"/>
        <c:axPos val="l"/>
        <c:numFmt formatCode="0%" sourceLinked="1"/>
        <c:majorTickMark val="out"/>
        <c:minorTickMark val="none"/>
        <c:tickLblPos val="nextTo"/>
        <c:crossAx val="-1246393104"/>
        <c:crosses val="autoZero"/>
        <c:crossBetween val="between"/>
      </c:valAx>
      <c:spPr>
        <a:noFill/>
        <a:ln>
          <a:noFill/>
        </a:ln>
        <a:effectLst/>
      </c:spPr>
    </c:plotArea>
    <c:legend>
      <c:legendPos val="b"/>
      <c:layout>
        <c:manualLayout>
          <c:xMode val="edge"/>
          <c:yMode val="edge"/>
          <c:x val="1.6173664945653556E-2"/>
          <c:y val="0.86837288263520374"/>
          <c:w val="0.84468014032095129"/>
          <c:h val="0.128023538954129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97435076712978E-2"/>
          <c:y val="5.3021695072926013E-2"/>
          <c:w val="0.87942327476751836"/>
          <c:h val="0.76622135647066369"/>
        </c:manualLayout>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nchorCtr="1">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'M1-2ºG'!$B$12:$C$24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'M1-2ºG'!$S$12:$S$24</c:f>
              <c:numCache>
                <c:formatCode>0.00%</c:formatCode>
                <c:ptCount val="13"/>
                <c:pt idx="0">
                  <c:v>0.17858857417186749</c:v>
                </c:pt>
                <c:pt idx="1">
                  <c:v>0.79108113172194117</c:v>
                </c:pt>
                <c:pt idx="2">
                  <c:v>0.84265877447695625</c:v>
                </c:pt>
                <c:pt idx="3">
                  <c:v>0.88284230679173037</c:v>
                </c:pt>
                <c:pt idx="4">
                  <c:v>0.92504189404030424</c:v>
                </c:pt>
                <c:pt idx="5">
                  <c:v>0.94876551507819151</c:v>
                </c:pt>
                <c:pt idx="6">
                  <c:v>0.96229273316120179</c:v>
                </c:pt>
                <c:pt idx="7">
                  <c:v>0.95980427336486707</c:v>
                </c:pt>
                <c:pt idx="8">
                  <c:v>0.96956244955494675</c:v>
                </c:pt>
                <c:pt idx="9">
                  <c:v>0.98617011614882388</c:v>
                </c:pt>
                <c:pt idx="10">
                  <c:v>1.0037977370470863</c:v>
                </c:pt>
                <c:pt idx="11">
                  <c:v>1.0384543303071379</c:v>
                </c:pt>
                <c:pt idx="12">
                  <c:v>1.0384543303071379</c:v>
                </c:pt>
              </c:numCache>
            </c:numRef>
          </c:val>
          <c:extLst>
            <c:ext xmlns:c16="http://schemas.microsoft.com/office/drawing/2014/chart" uri="{C3380CC4-5D6E-409C-BE32-E72D297353CC}">
              <c16:uniqueId val="{00000002-C6ED-4FD5-A109-7FD04873DB6C}"/>
            </c:ext>
          </c:extLst>
        </c:ser>
        <c:ser>
          <c:idx val="0"/>
          <c:order val="1"/>
          <c:tx>
            <c:v>2026</c:v>
          </c:tx>
          <c:spPr>
            <a:solidFill>
              <a:schemeClr val="accent2">
                <a:lumMod val="60000"/>
                <a:lumOff val="40000"/>
              </a:schemeClr>
            </a:solidFill>
          </c:spPr>
          <c:invertIfNegative val="0"/>
          <c:dLbls>
            <c:spPr>
              <a:noFill/>
              <a:ln>
                <a:noFill/>
              </a:ln>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'M1-2ºG'!$B$12:$B$24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'M1-2ºG'!$M$12:$M$24</c:f>
              <c:numCache>
                <c:formatCode>0.00%</c:formatCode>
                <c:ptCount val="13"/>
                <c:pt idx="0">
                  <c:v>0.29364563001518107</c:v>
                </c:pt>
                <c:pt idx="1">
                  <c:v>0.53640092284029739</c:v>
                </c:pt>
                <c:pt idx="2">
                  <c:v>0.78081824518758158</c:v>
                </c:pt>
                <c:pt idx="3">
                  <c:v>0.83303954680624892</c:v>
                </c:pt>
                <c:pt idx="4">
                  <c:v>0.88034934497816597</c:v>
                </c:pt>
                <c:pt idx="5">
                  <c:v>0.91288605081147711</c:v>
                </c:pt>
                <c:pt idx="12">
                  <c:v>0.91288605081147711</c:v>
                </c:pt>
              </c:numCache>
            </c:numRef>
          </c:val>
          <c:extLst>
            <c:ext xmlns:c16="http://schemas.microsoft.com/office/drawing/2014/chart" uri="{C3380CC4-5D6E-409C-BE32-E72D297353CC}">
              <c16:uniqueId val="{00000000-4D12-4A61-9F9E-1B1B8C285DCC}"/>
            </c:ext>
          </c:extLst>
        </c:ser>
        <c:dLbls>
          <c:showLegendKey val="0"/>
          <c:showVal val="0"/>
          <c:showCatName val="0"/>
          <c:showSerName val="0"/>
          <c:showPercent val="0"/>
          <c:showBubbleSize val="0"/>
        </c:dLbls>
        <c:gapWidth val="150"/>
        <c:axId val="-1357937376"/>
        <c:axId val="-1357936832"/>
      </c:barChart>
      <c:lineChart>
        <c:grouping val="standard"/>
        <c:varyColors val="0"/>
        <c:ser>
          <c:idx val="1"/>
          <c:order val="2"/>
          <c:tx>
            <c:v>Meta</c:v>
          </c:tx>
          <c:spPr>
            <a:ln w="34925">
              <a:solidFill>
                <a:schemeClr val="accent3"/>
              </a:solidFill>
            </a:ln>
          </c:spPr>
          <c:marker>
            <c:symbol val="none"/>
          </c:marker>
          <c:cat>
            <c:strRef>
              <c:f>'M1-2ºG'!$B$12:$C$24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'[2]Dados Meta 1'!$R$21:$R$33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4D12-4A61-9F9E-1B1B8C285DCC}"/>
            </c:ext>
          </c:extLst>
        </c:ser>
        <c:dLbls>
          <c:showLegendKey val="0"/>
          <c:showVal val="0"/>
          <c:showCatName val="0"/>
          <c:showSerName val="0"/>
          <c:showPercent val="0"/>
          <c:showBubbleSize val="0"/>
        </c:dLbls>
        <c:marker val="1"/>
        <c:smooth val="0"/>
        <c:axId val="-1357937376"/>
        <c:axId val="-1357936832"/>
      </c:lineChart>
      <c:catAx>
        <c:axId val="-1357937376"/>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7936832"/>
        <c:crosses val="autoZero"/>
        <c:auto val="1"/>
        <c:lblAlgn val="ctr"/>
        <c:lblOffset val="100"/>
        <c:noMultiLvlLbl val="0"/>
      </c:catAx>
      <c:valAx>
        <c:axId val="-1357936832"/>
        <c:scaling>
          <c:orientation val="minMax"/>
        </c:scaling>
        <c:delete val="1"/>
        <c:axPos val="l"/>
        <c:majorGridlines>
          <c:spPr>
            <a:ln>
              <a:noFill/>
            </a:ln>
          </c:spPr>
        </c:majorGridlines>
        <c:numFmt formatCode="#.000%" sourceLinked="0"/>
        <c:majorTickMark val="out"/>
        <c:minorTickMark val="none"/>
        <c:tickLblPos val="nextTo"/>
        <c:crossAx val="-1357937376"/>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337750589395504E-2"/>
          <c:y val="0.10351970248926574"/>
          <c:w val="0.9043973443536949"/>
          <c:h val="0.68434000097813863"/>
        </c:manualLayout>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'M1-Geral'!$B$12:$C$24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'M1-Geral'!$S$12:$S$24</c:f>
              <c:numCache>
                <c:formatCode>0.00%</c:formatCode>
                <c:ptCount val="13"/>
                <c:pt idx="0">
                  <c:v>0.571781875168344</c:v>
                </c:pt>
                <c:pt idx="1">
                  <c:v>0.84987143987341773</c:v>
                </c:pt>
                <c:pt idx="2">
                  <c:v>0.88303414511674616</c:v>
                </c:pt>
                <c:pt idx="3">
                  <c:v>0.90274143273323482</c:v>
                </c:pt>
                <c:pt idx="4">
                  <c:v>0.92754722762273345</c:v>
                </c:pt>
                <c:pt idx="5">
                  <c:v>0.94820209265375455</c:v>
                </c:pt>
                <c:pt idx="6">
                  <c:v>0.95469929304376655</c:v>
                </c:pt>
                <c:pt idx="7">
                  <c:v>0.95715539868470978</c:v>
                </c:pt>
                <c:pt idx="8">
                  <c:v>0.96838777244254748</c:v>
                </c:pt>
                <c:pt idx="9">
                  <c:v>0.97640902281023823</c:v>
                </c:pt>
                <c:pt idx="10">
                  <c:v>0.99039579355160001</c:v>
                </c:pt>
                <c:pt idx="11">
                  <c:v>0.99730470923391723</c:v>
                </c:pt>
                <c:pt idx="12">
                  <c:v>0.99730470923391723</c:v>
                </c:pt>
              </c:numCache>
            </c:numRef>
          </c:val>
          <c:extLst>
            <c:ext xmlns:c16="http://schemas.microsoft.com/office/drawing/2014/chart" uri="{C3380CC4-5D6E-409C-BE32-E72D297353CC}">
              <c16:uniqueId val="{00000000-B656-4C21-AE29-B2E938B399C6}"/>
            </c:ext>
          </c:extLst>
        </c:ser>
        <c:ser>
          <c:idx val="0"/>
          <c:order val="1"/>
          <c:tx>
            <c:v>2026</c:v>
          </c:tx>
          <c:spPr>
            <a:solidFill>
              <a:schemeClr val="accent2">
                <a:lumMod val="60000"/>
                <a:lumOff val="40000"/>
              </a:schemeClr>
            </a:solidFill>
          </c:spPr>
          <c:invertIfNegative val="0"/>
          <c:dLbls>
            <c:spPr>
              <a:noFill/>
              <a:ln>
                <a:noFill/>
              </a:ln>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'M1-Geral'!$B$12:$B$24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'M1-Geral'!$M$12:$M$24</c:f>
              <c:numCache>
                <c:formatCode>0.00%</c:formatCode>
                <c:ptCount val="13"/>
                <c:pt idx="0">
                  <c:v>0.51074094520317792</c:v>
                </c:pt>
                <c:pt idx="1">
                  <c:v>0.68766601107078407</c:v>
                </c:pt>
                <c:pt idx="2">
                  <c:v>0.82846658803626527</c:v>
                </c:pt>
                <c:pt idx="3">
                  <c:v>0.84612735140863726</c:v>
                </c:pt>
                <c:pt idx="4">
                  <c:v>0.8756295244362855</c:v>
                </c:pt>
                <c:pt idx="5">
                  <c:v>0.89691957942597333</c:v>
                </c:pt>
                <c:pt idx="12">
                  <c:v>0.89691957942597333</c:v>
                </c:pt>
              </c:numCache>
            </c:numRef>
          </c:val>
          <c:extLst>
            <c:ext xmlns:c16="http://schemas.microsoft.com/office/drawing/2014/chart" uri="{C3380CC4-5D6E-409C-BE32-E72D297353CC}">
              <c16:uniqueId val="{00000000-E0F2-4E19-9223-CE1FA5A9C604}"/>
            </c:ext>
          </c:extLst>
        </c:ser>
        <c:dLbls>
          <c:showLegendKey val="0"/>
          <c:showVal val="0"/>
          <c:showCatName val="0"/>
          <c:showSerName val="0"/>
          <c:showPercent val="0"/>
          <c:showBubbleSize val="0"/>
        </c:dLbls>
        <c:gapWidth val="150"/>
        <c:axId val="-1354977968"/>
        <c:axId val="-1354975792"/>
      </c:barChart>
      <c:lineChart>
        <c:grouping val="standard"/>
        <c:varyColors val="0"/>
        <c:ser>
          <c:idx val="1"/>
          <c:order val="2"/>
          <c:tx>
            <c:v>Meta</c:v>
          </c:tx>
          <c:spPr>
            <a:ln w="34925">
              <a:solidFill>
                <a:schemeClr val="accent3"/>
              </a:solidFill>
            </a:ln>
          </c:spPr>
          <c:marker>
            <c:symbol val="none"/>
          </c:marker>
          <c:cat>
            <c:strRef>
              <c:f>'M1-Geral'!$B$12:$C$24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'[2]Dados Meta 1'!$R$38:$R$50</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E0F2-4E19-9223-CE1FA5A9C604}"/>
            </c:ext>
          </c:extLst>
        </c:ser>
        <c:dLbls>
          <c:showLegendKey val="0"/>
          <c:showVal val="0"/>
          <c:showCatName val="0"/>
          <c:showSerName val="0"/>
          <c:showPercent val="0"/>
          <c:showBubbleSize val="0"/>
        </c:dLbls>
        <c:marker val="1"/>
        <c:smooth val="0"/>
        <c:axId val="917509552"/>
        <c:axId val="917485072"/>
      </c:lineChart>
      <c:catAx>
        <c:axId val="-1354977968"/>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75792"/>
        <c:crosses val="autoZero"/>
        <c:auto val="1"/>
        <c:lblAlgn val="ctr"/>
        <c:lblOffset val="100"/>
        <c:noMultiLvlLbl val="0"/>
      </c:catAx>
      <c:valAx>
        <c:axId val="-1354975792"/>
        <c:scaling>
          <c:orientation val="minMax"/>
          <c:max val="1.05"/>
          <c:min val="0"/>
        </c:scaling>
        <c:delete val="1"/>
        <c:axPos val="l"/>
        <c:majorGridlines>
          <c:spPr>
            <a:ln>
              <a:noFill/>
            </a:ln>
          </c:spPr>
        </c:majorGridlines>
        <c:numFmt formatCode="#.000%" sourceLinked="0"/>
        <c:majorTickMark val="out"/>
        <c:minorTickMark val="none"/>
        <c:tickLblPos val="nextTo"/>
        <c:crossAx val="-1354977968"/>
        <c:crosses val="autoZero"/>
        <c:crossBetween val="between"/>
      </c:valAx>
      <c:valAx>
        <c:axId val="917485072"/>
        <c:scaling>
          <c:orientation val="minMax"/>
        </c:scaling>
        <c:delete val="0"/>
        <c:axPos val="r"/>
        <c:numFmt formatCode="General" sourceLinked="1"/>
        <c:majorTickMark val="none"/>
        <c:minorTickMark val="none"/>
        <c:tickLblPos val="nextTo"/>
        <c:spPr>
          <a:ln>
            <a:noFill/>
          </a:ln>
        </c:spPr>
        <c:txPr>
          <a:bodyPr/>
          <a:lstStyle/>
          <a:p>
            <a:pPr>
              <a:defRPr>
                <a:solidFill>
                  <a:schemeClr val="bg1"/>
                </a:solidFill>
              </a:defRPr>
            </a:pPr>
            <a:endParaRPr lang="pt-BR"/>
          </a:p>
        </c:txPr>
        <c:crossAx val="917509552"/>
        <c:crosses val="max"/>
        <c:crossBetween val="between"/>
      </c:valAx>
      <c:catAx>
        <c:axId val="917509552"/>
        <c:scaling>
          <c:orientation val="minMax"/>
        </c:scaling>
        <c:delete val="1"/>
        <c:axPos val="b"/>
        <c:numFmt formatCode="General" sourceLinked="1"/>
        <c:majorTickMark val="out"/>
        <c:minorTickMark val="none"/>
        <c:tickLblPos val="nextTo"/>
        <c:crossAx val="917485072"/>
        <c:crosses val="autoZero"/>
        <c:auto val="1"/>
        <c:lblAlgn val="ctr"/>
        <c:lblOffset val="100"/>
        <c:noMultiLvlLbl val="0"/>
      </c:cat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965391345312605E-2"/>
          <c:y val="0.23510989915061595"/>
          <c:w val="0.90375233625517792"/>
          <c:h val="0.57483928145345464"/>
        </c:manualLayout>
      </c:layout>
      <c:barChart>
        <c:barDir val="col"/>
        <c:grouping val="clustered"/>
        <c:varyColors val="0"/>
        <c:ser>
          <c:idx val="2"/>
          <c:order val="0"/>
          <c:tx>
            <c:v>2025</c:v>
          </c:tx>
          <c:invertIfNegative val="0"/>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F0-4E59-9DC2-ACDB4A47B781}"/>
                </c:ext>
              </c:extLst>
            </c:dLbl>
            <c:dLbl>
              <c:idx val="1"/>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F0-4E59-9DC2-ACDB4A47B781}"/>
                </c:ext>
              </c:extLst>
            </c:dLbl>
            <c:dLbl>
              <c:idx val="2"/>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F0-4E59-9DC2-ACDB4A47B781}"/>
                </c:ext>
              </c:extLst>
            </c:dLbl>
            <c:dLbl>
              <c:idx val="3"/>
              <c:layout>
                <c:manualLayout>
                  <c:x val="0"/>
                  <c:y val="0.1944940599530321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F0-4E59-9DC2-ACDB4A47B781}"/>
                </c:ext>
              </c:extLst>
            </c:dLbl>
            <c:dLbl>
              <c:idx val="4"/>
              <c:layout>
                <c:manualLayout>
                  <c:x val="-1.5947322183900567E-3"/>
                  <c:y val="0.2043635170603674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F0-4E59-9DC2-ACDB4A47B781}"/>
                </c:ext>
              </c:extLst>
            </c:dLbl>
            <c:dLbl>
              <c:idx val="5"/>
              <c:layout>
                <c:manualLayout>
                  <c:x val="9.8791240970916424E-4"/>
                  <c:y val="0.2052479624257494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F0-4E59-9DC2-ACDB4A47B781}"/>
                </c:ext>
              </c:extLst>
            </c:dLbl>
            <c:dLbl>
              <c:idx val="6"/>
              <c:layout>
                <c:manualLayout>
                  <c:x val="-1.5947322183900567E-3"/>
                  <c:y val="0.210331537505180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F0-4E59-9DC2-ACDB4A47B781}"/>
                </c:ext>
              </c:extLst>
            </c:dLbl>
            <c:dLbl>
              <c:idx val="7"/>
              <c:layout>
                <c:manualLayout>
                  <c:x val="-1.5947322183900567E-3"/>
                  <c:y val="0.2109051664594556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F0-4E59-9DC2-ACDB4A47B781}"/>
                </c:ext>
              </c:extLst>
            </c:dLbl>
            <c:dLbl>
              <c:idx val="8"/>
              <c:layout>
                <c:manualLayout>
                  <c:x val="-4.1773768464893248E-3"/>
                  <c:y val="0.2069253349910208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F0-4E59-9DC2-ACDB4A47B781}"/>
                </c:ext>
              </c:extLst>
            </c:dLbl>
            <c:dLbl>
              <c:idx val="9"/>
              <c:layout>
                <c:manualLayout>
                  <c:x val="-1.5947322183901514E-3"/>
                  <c:y val="0.21157894736842101"/>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F0-4E59-9DC2-ACDB4A47B781}"/>
                </c:ext>
              </c:extLst>
            </c:dLbl>
            <c:dLbl>
              <c:idx val="10"/>
              <c:layout>
                <c:manualLayout>
                  <c:x val="9.8791240970911697E-4"/>
                  <c:y val="0.2073369940599530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0F0-4E59-9DC2-ACDB4A47B781}"/>
                </c:ext>
              </c:extLst>
            </c:dLbl>
            <c:dLbl>
              <c:idx val="11"/>
              <c:layout>
                <c:manualLayout>
                  <c:x val="9.8791240970911697E-4"/>
                  <c:y val="0.207496891835888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0F0-4E59-9DC2-ACDB4A47B781}"/>
                </c:ext>
              </c:extLst>
            </c:dLbl>
            <c:dLbl>
              <c:idx val="12"/>
              <c:layout>
                <c:manualLayout>
                  <c:x val="9.8791240970911697E-4"/>
                  <c:y val="0.198724962011327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0F0-4E59-9DC2-ACDB4A47B781}"/>
                </c:ext>
              </c:extLst>
            </c:dLbl>
            <c:spPr>
              <a:noFill/>
              <a:ln>
                <a:noFill/>
              </a:ln>
              <a:effectLst/>
            </c:spPr>
            <c:txPr>
              <a:bodyPr rot="-5400000" vert="horz" wrap="square" lIns="38100" tIns="19050" rIns="38100" bIns="19050" anchor="ctr">
                <a:spAutoFit/>
              </a:bodyPr>
              <a:lstStyle/>
              <a:p>
                <a:pPr>
                  <a:defRPr sz="80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'M2-1ºG(prt1)'!$B$12:$C$24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'M2-1ºG(prt1)'!$R$12:$R$24</c:f>
              <c:numCache>
                <c:formatCode>0.00%</c:formatCode>
                <c:ptCount val="13"/>
                <c:pt idx="0">
                  <c:v>1.0268573857977277</c:v>
                </c:pt>
                <c:pt idx="1">
                  <c:v>1.0360355447059648</c:v>
                </c:pt>
                <c:pt idx="2">
                  <c:v>1.0423978063017207</c:v>
                </c:pt>
                <c:pt idx="3">
                  <c:v>1.0470831606351321</c:v>
                </c:pt>
                <c:pt idx="4">
                  <c:v>1.0510926164583134</c:v>
                </c:pt>
                <c:pt idx="5">
                  <c:v>1.0543244176647415</c:v>
                </c:pt>
                <c:pt idx="6">
                  <c:v>1.056872129966377</c:v>
                </c:pt>
                <c:pt idx="7">
                  <c:v>1.0589678955524664</c:v>
                </c:pt>
                <c:pt idx="8">
                  <c:v>1.0604514308735751</c:v>
                </c:pt>
                <c:pt idx="9">
                  <c:v>1.0614296712838425</c:v>
                </c:pt>
                <c:pt idx="10">
                  <c:v>1.0619553729884941</c:v>
                </c:pt>
                <c:pt idx="11">
                  <c:v>1.0625402240675828</c:v>
                </c:pt>
                <c:pt idx="12">
                  <c:v>1.0625402240675828</c:v>
                </c:pt>
              </c:numCache>
            </c:numRef>
          </c:val>
          <c:extLst>
            <c:ext xmlns:c16="http://schemas.microsoft.com/office/drawing/2014/chart" uri="{C3380CC4-5D6E-409C-BE32-E72D297353CC}">
              <c16:uniqueId val="{00000000-F0F0-4E59-9DC2-ACDB4A47B781}"/>
            </c:ext>
          </c:extLst>
        </c:ser>
        <c:ser>
          <c:idx val="0"/>
          <c:order val="1"/>
          <c:tx>
            <c:v>2026</c:v>
          </c:tx>
          <c:spPr>
            <a:solidFill>
              <a:schemeClr val="accent2">
                <a:lumMod val="60000"/>
                <a:lumOff val="40000"/>
              </a:schemeClr>
            </a:solidFill>
          </c:spPr>
          <c:invertIfNegative val="0"/>
          <c:dLbls>
            <c:dLbl>
              <c:idx val="0"/>
              <c:layout>
                <c:manualLayout>
                  <c:x val="-1.2355520654770717E-17"/>
                  <c:y val="4.76156389542216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4F-436C-83B0-5D5E8C62E5BB}"/>
                </c:ext>
              </c:extLst>
            </c:dLbl>
            <c:dLbl>
              <c:idx val="1"/>
              <c:layout>
                <c:manualLayout>
                  <c:x val="0"/>
                  <c:y val="2.94815420799670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4F-436C-83B0-5D5E8C62E5BB}"/>
                </c:ext>
              </c:extLst>
            </c:dLbl>
            <c:dLbl>
              <c:idx val="2"/>
              <c:layout>
                <c:manualLayout>
                  <c:x val="-2.695781102574471E-3"/>
                  <c:y val="1.33166308756859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4F-436C-83B0-5D5E8C62E5BB}"/>
                </c:ext>
              </c:extLst>
            </c:dLbl>
            <c:dLbl>
              <c:idx val="3"/>
              <c:layout>
                <c:manualLayout>
                  <c:x val="-4.9422082619082866E-17"/>
                  <c:y val="1.02910999761393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4F-436C-83B0-5D5E8C62E5BB}"/>
                </c:ext>
              </c:extLst>
            </c:dLbl>
            <c:dLbl>
              <c:idx val="4"/>
              <c:layout>
                <c:manualLayout>
                  <c:x val="1.1929362044463406E-3"/>
                  <c:y val="1.1392439581415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4F-436C-83B0-5D5E8C62E5BB}"/>
                </c:ext>
              </c:extLst>
            </c:dLbl>
            <c:dLbl>
              <c:idx val="5"/>
              <c:layout>
                <c:manualLayout>
                  <c:x val="1.1929362044462912E-3"/>
                  <c:y val="1.22691481746599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97-46FE-8147-F2337D0D37A1}"/>
                </c:ext>
              </c:extLst>
            </c:dLbl>
            <c:dLbl>
              <c:idx val="6"/>
              <c:layout>
                <c:manualLayout>
                  <c:x val="-1.4360646959315558E-3"/>
                  <c:y val="2.27508145533532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AB-4D1F-AC6C-9C347EDEF44D}"/>
                </c:ext>
              </c:extLst>
            </c:dLbl>
            <c:dLbl>
              <c:idx val="7"/>
              <c:layout>
                <c:manualLayout>
                  <c:x val="1.1428710873949727E-3"/>
                  <c:y val="1.86234286503660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2-4F81-B067-2B206DE4783F}"/>
                </c:ext>
              </c:extLst>
            </c:dLbl>
            <c:dLbl>
              <c:idx val="8"/>
              <c:layout>
                <c:manualLayout>
                  <c:x val="3.8887173070208119E-3"/>
                  <c:y val="2.25711558782424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34-4E90-9121-9E51F23AF96F}"/>
                </c:ext>
              </c:extLst>
            </c:dLbl>
            <c:dLbl>
              <c:idx val="9"/>
              <c:layout>
                <c:manualLayout>
                  <c:x val="3.8887173070208119E-3"/>
                  <c:y val="1.85462044517162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14-49F9-9CE4-6AAD51DEF5E5}"/>
                </c:ext>
              </c:extLst>
            </c:dLbl>
            <c:dLbl>
              <c:idx val="10"/>
              <c:layout>
                <c:manualLayout>
                  <c:x val="1.1428710873950673E-3"/>
                  <c:y val="2.38831330294239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14-4646-BC1D-C7B675EF103D}"/>
                </c:ext>
              </c:extLst>
            </c:dLbl>
            <c:dLbl>
              <c:idx val="11"/>
              <c:layout>
                <c:manualLayout>
                  <c:x val="1.1929362044462417E-3"/>
                  <c:y val="1.01922486961857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AC-4BED-B18E-CBE1CC4A0CB1}"/>
                </c:ext>
              </c:extLst>
            </c:dLbl>
            <c:dLbl>
              <c:idx val="12"/>
              <c:layout>
                <c:manualLayout>
                  <c:x val="-1.5028448981281302E-3"/>
                  <c:y val="1.1392439581415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4F-436C-83B0-5D5E8C62E5BB}"/>
                </c:ext>
              </c:extLst>
            </c:dLbl>
            <c:spPr>
              <a:noFill/>
              <a:ln>
                <a:noFill/>
              </a:ln>
              <a:effectLst/>
            </c:spPr>
            <c:txPr>
              <a:bodyPr rot="-5400000" vertOverflow="overflow" horzOverflow="overflow" vert="horz" wrap="square" anchor="ctr" anchorCtr="1">
                <a:spAutoFit/>
              </a:bodyPr>
              <a:lstStyle/>
              <a:p>
                <a:pPr>
                  <a:defRPr sz="810" baseline="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'M2-1ºG(prt1)'!$B$12:$B$24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'M2-1ºG(prt1)'!$L$12:$L$24</c:f>
              <c:numCache>
                <c:formatCode>0.00%</c:formatCode>
                <c:ptCount val="13"/>
                <c:pt idx="0">
                  <c:v>1.0367666785227412</c:v>
                </c:pt>
                <c:pt idx="1">
                  <c:v>1.0422312234361182</c:v>
                </c:pt>
                <c:pt idx="2">
                  <c:v>1.0478918361581664</c:v>
                </c:pt>
                <c:pt idx="3">
                  <c:v>1.0512905823061123</c:v>
                </c:pt>
                <c:pt idx="4">
                  <c:v>1.0545439317313614</c:v>
                </c:pt>
                <c:pt idx="5">
                  <c:v>1.0566823596788675</c:v>
                </c:pt>
                <c:pt idx="12">
                  <c:v>1.0566823596788675</c:v>
                </c:pt>
              </c:numCache>
            </c:numRef>
          </c:val>
          <c:extLst>
            <c:ext xmlns:c16="http://schemas.microsoft.com/office/drawing/2014/chart" uri="{C3380CC4-5D6E-409C-BE32-E72D297353CC}">
              <c16:uniqueId val="{00000000-1E8D-4717-BBAF-0C7FC47BAA99}"/>
            </c:ext>
          </c:extLst>
        </c:ser>
        <c:dLbls>
          <c:showLegendKey val="0"/>
          <c:showVal val="0"/>
          <c:showCatName val="0"/>
          <c:showSerName val="0"/>
          <c:showPercent val="0"/>
          <c:showBubbleSize val="0"/>
        </c:dLbls>
        <c:gapWidth val="150"/>
        <c:axId val="-1354973616"/>
        <c:axId val="-1354971984"/>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'M2-1ºG(prt1)'!$B$12:$C$24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1E8D-4717-BBAF-0C7FC47BAA99}"/>
            </c:ext>
          </c:extLst>
        </c:ser>
        <c:dLbls>
          <c:showLegendKey val="0"/>
          <c:showVal val="0"/>
          <c:showCatName val="0"/>
          <c:showSerName val="0"/>
          <c:showPercent val="0"/>
          <c:showBubbleSize val="0"/>
        </c:dLbls>
        <c:marker val="1"/>
        <c:smooth val="0"/>
        <c:axId val="-1354973616"/>
        <c:axId val="-1354971984"/>
      </c:lineChart>
      <c:catAx>
        <c:axId val="-1354973616"/>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71984"/>
        <c:crosses val="autoZero"/>
        <c:auto val="1"/>
        <c:lblAlgn val="ctr"/>
        <c:lblOffset val="100"/>
        <c:noMultiLvlLbl val="0"/>
      </c:catAx>
      <c:valAx>
        <c:axId val="-1354971984"/>
        <c:scaling>
          <c:orientation val="minMax"/>
          <c:max val="1.05"/>
          <c:min val="0"/>
        </c:scaling>
        <c:delete val="1"/>
        <c:axPos val="l"/>
        <c:majorGridlines>
          <c:spPr>
            <a:ln>
              <a:noFill/>
            </a:ln>
          </c:spPr>
        </c:majorGridlines>
        <c:numFmt formatCode="#.000%" sourceLinked="0"/>
        <c:majorTickMark val="out"/>
        <c:minorTickMark val="none"/>
        <c:tickLblPos val="nextTo"/>
        <c:crossAx val="-1354973616"/>
        <c:crosses val="autoZero"/>
        <c:crossBetween val="between"/>
      </c:valAx>
      <c:spPr>
        <a:noFill/>
        <a:ln>
          <a:noFill/>
        </a:ln>
      </c:spPr>
    </c:plotArea>
    <c:legend>
      <c:legendPos val="t"/>
      <c:layout>
        <c:manualLayout>
          <c:xMode val="edge"/>
          <c:yMode val="edge"/>
          <c:x val="0.28391924119068618"/>
          <c:y val="0"/>
          <c:w val="0.41367885761249235"/>
          <c:h val="7.9061356181474168E-2"/>
        </c:manualLayout>
      </c:layou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6903276556306E-2"/>
          <c:y val="8.9296898278398928E-2"/>
          <c:w val="0.86086987288353667"/>
          <c:h val="0.73468141625843164"/>
        </c:manualLayout>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'M2-2ºG(prt1)'!$B$12:$C$24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'M2-2ºG(prt1)'!$R$12:$R$24</c:f>
              <c:numCache>
                <c:formatCode>0.00%</c:formatCode>
                <c:ptCount val="13"/>
                <c:pt idx="0">
                  <c:v>1.0370851947313633</c:v>
                </c:pt>
                <c:pt idx="1">
                  <c:v>1.0424457931297102</c:v>
                </c:pt>
                <c:pt idx="2">
                  <c:v>1.0488573591691031</c:v>
                </c:pt>
                <c:pt idx="3">
                  <c:v>1.0527995959567082</c:v>
                </c:pt>
                <c:pt idx="4">
                  <c:v>1.0548295955787064</c:v>
                </c:pt>
                <c:pt idx="5">
                  <c:v>1.0554462654196919</c:v>
                </c:pt>
                <c:pt idx="6">
                  <c:v>1.0558049416502724</c:v>
                </c:pt>
                <c:pt idx="7">
                  <c:v>1.0572768573895914</c:v>
                </c:pt>
                <c:pt idx="8">
                  <c:v>1.0593691860252432</c:v>
                </c:pt>
                <c:pt idx="9">
                  <c:v>1.0576351627105702</c:v>
                </c:pt>
                <c:pt idx="10">
                  <c:v>1.0584627687112664</c:v>
                </c:pt>
                <c:pt idx="11">
                  <c:v>1.0617566614100629</c:v>
                </c:pt>
                <c:pt idx="12">
                  <c:v>1.0617566614100629</c:v>
                </c:pt>
              </c:numCache>
            </c:numRef>
          </c:val>
          <c:extLst>
            <c:ext xmlns:c16="http://schemas.microsoft.com/office/drawing/2014/chart" uri="{C3380CC4-5D6E-409C-BE32-E72D297353CC}">
              <c16:uniqueId val="{00000000-F41F-426B-8936-D32C837A1C6B}"/>
            </c:ext>
          </c:extLst>
        </c:ser>
        <c:ser>
          <c:idx val="0"/>
          <c:order val="1"/>
          <c:tx>
            <c:v>2026</c:v>
          </c:tx>
          <c:spPr>
            <a:solidFill>
              <a:schemeClr val="accent2">
                <a:lumMod val="60000"/>
                <a:lumOff val="40000"/>
              </a:schemeClr>
            </a:solidFill>
          </c:spPr>
          <c:invertIfNegative val="0"/>
          <c:dLbls>
            <c:dLbl>
              <c:idx val="4"/>
              <c:layout>
                <c:manualLayout>
                  <c:x val="0"/>
                  <c:y val="3.03424464203251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4D-4E9D-8618-D0D6F562456F}"/>
                </c:ext>
              </c:extLst>
            </c:dLbl>
            <c:dLbl>
              <c:idx val="5"/>
              <c:layout>
                <c:manualLayout>
                  <c:x val="0"/>
                  <c:y val="3.90117168261323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4D-4E9D-8618-D0D6F562456F}"/>
                </c:ext>
              </c:extLst>
            </c:dLbl>
            <c:spPr>
              <a:noFill/>
              <a:ln>
                <a:noFill/>
              </a:ln>
              <a:effectLst/>
            </c:spPr>
            <c:txPr>
              <a:bodyPr rot="-5400000" vert="horz"/>
              <a:lstStyle/>
              <a:p>
                <a:pPr>
                  <a:defRPr sz="810" baseline="0"/>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'M2-2ºG(prt1)'!$B$12:$B$24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'M2-2ºG(prt1)'!$L$12:$L$24</c:f>
              <c:numCache>
                <c:formatCode>0.00%</c:formatCode>
                <c:ptCount val="13"/>
                <c:pt idx="0">
                  <c:v>1.0408072651881159</c:v>
                </c:pt>
                <c:pt idx="1">
                  <c:v>1.0430534317159723</c:v>
                </c:pt>
                <c:pt idx="2">
                  <c:v>1.047714881807625</c:v>
                </c:pt>
                <c:pt idx="3">
                  <c:v>1.051391275149691</c:v>
                </c:pt>
                <c:pt idx="4">
                  <c:v>1.0572471924698781</c:v>
                </c:pt>
                <c:pt idx="5">
                  <c:v>1.0599176448538952</c:v>
                </c:pt>
                <c:pt idx="12">
                  <c:v>1.0599176448538952</c:v>
                </c:pt>
              </c:numCache>
            </c:numRef>
          </c:val>
          <c:extLst>
            <c:ext xmlns:c16="http://schemas.microsoft.com/office/drawing/2014/chart" uri="{C3380CC4-5D6E-409C-BE32-E72D297353CC}">
              <c16:uniqueId val="{00000000-DA2D-45B5-9C5F-0EA60CD47893}"/>
            </c:ext>
          </c:extLst>
        </c:ser>
        <c:dLbls>
          <c:showLegendKey val="0"/>
          <c:showVal val="0"/>
          <c:showCatName val="0"/>
          <c:showSerName val="0"/>
          <c:showPercent val="0"/>
          <c:showBubbleSize val="0"/>
        </c:dLbls>
        <c:gapWidth val="150"/>
        <c:axId val="-1354963824"/>
        <c:axId val="-1354976880"/>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'M2-2ºG(prt1)'!$B$12:$C$24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DA2D-45B5-9C5F-0EA60CD47893}"/>
            </c:ext>
          </c:extLst>
        </c:ser>
        <c:dLbls>
          <c:showLegendKey val="0"/>
          <c:showVal val="0"/>
          <c:showCatName val="0"/>
          <c:showSerName val="0"/>
          <c:showPercent val="0"/>
          <c:showBubbleSize val="0"/>
        </c:dLbls>
        <c:marker val="1"/>
        <c:smooth val="0"/>
        <c:axId val="963579536"/>
        <c:axId val="963575216"/>
      </c:lineChart>
      <c:catAx>
        <c:axId val="-1354963824"/>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76880"/>
        <c:crosses val="autoZero"/>
        <c:auto val="1"/>
        <c:lblAlgn val="ctr"/>
        <c:lblOffset val="100"/>
        <c:noMultiLvlLbl val="0"/>
      </c:catAx>
      <c:valAx>
        <c:axId val="-1354976880"/>
        <c:scaling>
          <c:orientation val="minMax"/>
          <c:max val="1.05"/>
          <c:min val="0"/>
        </c:scaling>
        <c:delete val="1"/>
        <c:axPos val="l"/>
        <c:majorGridlines>
          <c:spPr>
            <a:ln>
              <a:noFill/>
            </a:ln>
          </c:spPr>
        </c:majorGridlines>
        <c:numFmt formatCode="#.000%" sourceLinked="0"/>
        <c:majorTickMark val="out"/>
        <c:minorTickMark val="none"/>
        <c:tickLblPos val="nextTo"/>
        <c:crossAx val="-1354963824"/>
        <c:crosses val="autoZero"/>
        <c:crossBetween val="between"/>
      </c:valAx>
      <c:valAx>
        <c:axId val="963575216"/>
        <c:scaling>
          <c:orientation val="minMax"/>
        </c:scaling>
        <c:delete val="0"/>
        <c:axPos val="r"/>
        <c:numFmt formatCode="ge\r\a\l" sourceLinked="1"/>
        <c:majorTickMark val="out"/>
        <c:minorTickMark val="none"/>
        <c:tickLblPos val="nextTo"/>
        <c:spPr>
          <a:ln>
            <a:noFill/>
          </a:ln>
        </c:spPr>
        <c:txPr>
          <a:bodyPr/>
          <a:lstStyle/>
          <a:p>
            <a:pPr>
              <a:defRPr>
                <a:solidFill>
                  <a:schemeClr val="bg1"/>
                </a:solidFill>
              </a:defRPr>
            </a:pPr>
            <a:endParaRPr lang="pt-BR"/>
          </a:p>
        </c:txPr>
        <c:crossAx val="963579536"/>
        <c:crosses val="max"/>
        <c:crossBetween val="between"/>
      </c:valAx>
      <c:catAx>
        <c:axId val="963579536"/>
        <c:scaling>
          <c:orientation val="minMax"/>
        </c:scaling>
        <c:delete val="1"/>
        <c:axPos val="b"/>
        <c:numFmt formatCode="General" sourceLinked="1"/>
        <c:majorTickMark val="out"/>
        <c:minorTickMark val="none"/>
        <c:tickLblPos val="nextTo"/>
        <c:crossAx val="963575216"/>
        <c:crosses val="autoZero"/>
        <c:auto val="1"/>
        <c:lblAlgn val="ctr"/>
        <c:lblOffset val="100"/>
        <c:noMultiLvlLbl val="0"/>
      </c:catAx>
      <c:spPr>
        <a:noFill/>
        <a:ln>
          <a:noFill/>
        </a:ln>
      </c:spPr>
    </c:plotArea>
    <c:legend>
      <c:legendPos val="t"/>
      <c:layout>
        <c:manualLayout>
          <c:xMode val="edge"/>
          <c:yMode val="edge"/>
          <c:x val="0.30579861679011194"/>
          <c:y val="0"/>
          <c:w val="0.39829376854599408"/>
          <c:h val="7.8382832933261301E-2"/>
        </c:manualLayout>
      </c:layou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93377914470579E-2"/>
          <c:y val="0.21829303767759509"/>
          <c:w val="0.93049171122653429"/>
          <c:h val="0.57640935626119782"/>
        </c:manualLayout>
      </c:layout>
      <c:barChart>
        <c:barDir val="col"/>
        <c:grouping val="clustered"/>
        <c:varyColors val="0"/>
        <c:ser>
          <c:idx val="2"/>
          <c:order val="0"/>
          <c:tx>
            <c:v>2025</c:v>
          </c:tx>
          <c:invertIfNegative val="0"/>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55-4071-B68F-C4E448965AC4}"/>
                </c:ext>
              </c:extLst>
            </c:dLbl>
            <c:dLbl>
              <c:idx val="1"/>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55-4071-B68F-C4E448965AC4}"/>
                </c:ext>
              </c:extLst>
            </c:dLbl>
            <c:dLbl>
              <c:idx val="2"/>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55-4071-B68F-C4E448965AC4}"/>
                </c:ext>
              </c:extLst>
            </c:dLbl>
            <c:dLbl>
              <c:idx val="3"/>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55-4071-B68F-C4E448965AC4}"/>
                </c:ext>
              </c:extLst>
            </c:dLbl>
            <c:dLbl>
              <c:idx val="4"/>
              <c:layout>
                <c:manualLayout>
                  <c:x val="-4.1773768464892303E-3"/>
                  <c:y val="0.1909580359701259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55-4071-B68F-C4E448965AC4}"/>
                </c:ext>
              </c:extLst>
            </c:dLbl>
            <c:dLbl>
              <c:idx val="5"/>
              <c:layout>
                <c:manualLayout>
                  <c:x val="-1.5947322183900567E-3"/>
                  <c:y val="0.2001002056058166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55-4071-B68F-C4E448965AC4}"/>
                </c:ext>
              </c:extLst>
            </c:dLbl>
            <c:dLbl>
              <c:idx val="6"/>
              <c:layout>
                <c:manualLayout>
                  <c:x val="-1.5947322183900567E-3"/>
                  <c:y val="0.2048396961658788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55-4071-B68F-C4E448965AC4}"/>
                </c:ext>
              </c:extLst>
            </c:dLbl>
            <c:dLbl>
              <c:idx val="7"/>
              <c:layout>
                <c:manualLayout>
                  <c:x val="-1.5947322183900567E-3"/>
                  <c:y val="0.201096899491096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55-4071-B68F-C4E448965AC4}"/>
                </c:ext>
              </c:extLst>
            </c:dLbl>
            <c:dLbl>
              <c:idx val="8"/>
              <c:layout>
                <c:manualLayout>
                  <c:x val="9.8791240970911697E-4"/>
                  <c:y val="0.1930519644823073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55-4071-B68F-C4E448965AC4}"/>
                </c:ext>
              </c:extLst>
            </c:dLbl>
            <c:dLbl>
              <c:idx val="9"/>
              <c:layout>
                <c:manualLayout>
                  <c:x val="-1.5947322183901514E-3"/>
                  <c:y val="0.197307518939362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55-4071-B68F-C4E448965AC4}"/>
                </c:ext>
              </c:extLst>
            </c:dLbl>
            <c:dLbl>
              <c:idx val="10"/>
              <c:layout>
                <c:manualLayout>
                  <c:x val="-1.5947322183899619E-3"/>
                  <c:y val="0.2017373440152285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A55-4071-B68F-C4E448965AC4}"/>
                </c:ext>
              </c:extLst>
            </c:dLbl>
            <c:dLbl>
              <c:idx val="11"/>
              <c:layout>
                <c:manualLayout>
                  <c:x val="-4.1773768464893248E-3"/>
                  <c:y val="0.1979107633890943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A55-4071-B68F-C4E448965AC4}"/>
                </c:ext>
              </c:extLst>
            </c:dLbl>
            <c:dLbl>
              <c:idx val="12"/>
              <c:layout>
                <c:manualLayout>
                  <c:x val="-1.5947322183900567E-3"/>
                  <c:y val="0.1936545386604286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A55-4071-B68F-C4E448965AC4}"/>
                </c:ext>
              </c:extLst>
            </c:dLbl>
            <c:spPr>
              <a:noFill/>
              <a:ln>
                <a:noFill/>
              </a:ln>
              <a:effectLst/>
            </c:spPr>
            <c:txPr>
              <a:bodyPr rot="-5400000" vert="horz" wrap="square" lIns="38100" tIns="19050" rIns="38100" bIns="19050" anchor="ctr">
                <a:spAutoFit/>
              </a:bodyPr>
              <a:lstStyle/>
              <a:p>
                <a:pPr>
                  <a:defRPr sz="80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'M2-Geral(prt1)'!$B$12:$C$24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'M2-Geral(prt1)'!$R$12:$R$24</c:f>
              <c:numCache>
                <c:formatCode>0.00%</c:formatCode>
                <c:ptCount val="13"/>
                <c:pt idx="0">
                  <c:v>1.0305047099014562</c:v>
                </c:pt>
                <c:pt idx="1">
                  <c:v>1.0383263889607171</c:v>
                </c:pt>
                <c:pt idx="2">
                  <c:v>1.0447101220455588</c:v>
                </c:pt>
                <c:pt idx="3">
                  <c:v>1.0491313133658293</c:v>
                </c:pt>
                <c:pt idx="4">
                  <c:v>1.0524332256176279</c:v>
                </c:pt>
                <c:pt idx="5">
                  <c:v>1.0547275732057069</c:v>
                </c:pt>
                <c:pt idx="6">
                  <c:v>1.0564878052019369</c:v>
                </c:pt>
                <c:pt idx="7">
                  <c:v>1.058358562938267</c:v>
                </c:pt>
                <c:pt idx="8">
                  <c:v>1.0600613531689638</c:v>
                </c:pt>
                <c:pt idx="9">
                  <c:v>1.0600588169447021</c:v>
                </c:pt>
                <c:pt idx="10">
                  <c:v>1.0606913084750547</c:v>
                </c:pt>
                <c:pt idx="11">
                  <c:v>1.0622565324633699</c:v>
                </c:pt>
                <c:pt idx="12">
                  <c:v>1.0622565324633699</c:v>
                </c:pt>
              </c:numCache>
            </c:numRef>
          </c:val>
          <c:extLst>
            <c:ext xmlns:c16="http://schemas.microsoft.com/office/drawing/2014/chart" uri="{C3380CC4-5D6E-409C-BE32-E72D297353CC}">
              <c16:uniqueId val="{00000000-9A55-4071-B68F-C4E448965AC4}"/>
            </c:ext>
          </c:extLst>
        </c:ser>
        <c:ser>
          <c:idx val="0"/>
          <c:order val="1"/>
          <c:tx>
            <c:v>2026</c:v>
          </c:tx>
          <c:spPr>
            <a:solidFill>
              <a:schemeClr val="accent2">
                <a:lumMod val="60000"/>
                <a:lumOff val="40000"/>
              </a:schemeClr>
            </a:solidFill>
          </c:spPr>
          <c:invertIfNegative val="0"/>
          <c:dLbls>
            <c:dLbl>
              <c:idx val="0"/>
              <c:layout>
                <c:manualLayout>
                  <c:x val="6.1902760492803852E-18"/>
                  <c:y val="1.45104028243320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73-4B0C-865C-706EF7956068}"/>
                </c:ext>
              </c:extLst>
            </c:dLbl>
            <c:dLbl>
              <c:idx val="1"/>
              <c:layout>
                <c:manualLayout>
                  <c:x val="0"/>
                  <c:y val="4.14460157215861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73-4B0C-865C-706EF7956068}"/>
                </c:ext>
              </c:extLst>
            </c:dLbl>
            <c:dLbl>
              <c:idx val="2"/>
              <c:layout>
                <c:manualLayout>
                  <c:x val="0"/>
                  <c:y val="5.96236868376334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73-4B0C-865C-706EF7956068}"/>
                </c:ext>
              </c:extLst>
            </c:dLbl>
            <c:dLbl>
              <c:idx val="3"/>
              <c:layout>
                <c:manualLayout>
                  <c:x val="-4.9522208394243082E-17"/>
                  <c:y val="1.98364373219090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73-4B0C-865C-706EF7956068}"/>
                </c:ext>
              </c:extLst>
            </c:dLbl>
            <c:dLbl>
              <c:idx val="4"/>
              <c:layout>
                <c:manualLayout>
                  <c:x val="-4.2071321311740904E-3"/>
                  <c:y val="2.07187105390163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73-4B0C-865C-706EF7956068}"/>
                </c:ext>
              </c:extLst>
            </c:dLbl>
            <c:dLbl>
              <c:idx val="5"/>
              <c:layout>
                <c:manualLayout>
                  <c:x val="-1.5058895595911623E-3"/>
                  <c:y val="8.78405627508148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6A-428E-AD55-7DB261F1AA55}"/>
                </c:ext>
              </c:extLst>
            </c:dLbl>
            <c:dLbl>
              <c:idx val="6"/>
              <c:layout>
                <c:manualLayout>
                  <c:x val="-1.4379167267492045E-3"/>
                  <c:y val="2.71992600005266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36-41F4-BC2A-9F7F0C7DF9BB}"/>
                </c:ext>
              </c:extLst>
            </c:dLbl>
            <c:dLbl>
              <c:idx val="7"/>
              <c:layout>
                <c:manualLayout>
                  <c:x val="-1.4397735407041061E-3"/>
                  <c:y val="1.87250428554911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23-43BB-951A-52F576594FCE}"/>
                </c:ext>
              </c:extLst>
            </c:dLbl>
            <c:dLbl>
              <c:idx val="8"/>
              <c:layout>
                <c:manualLayout>
                  <c:x val="-4.2071321311741398E-3"/>
                  <c:y val="2.29324923805179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C6-4D01-B231-F65F576F0919}"/>
                </c:ext>
              </c:extLst>
            </c:dLbl>
            <c:dLbl>
              <c:idx val="9"/>
              <c:layout>
                <c:manualLayout>
                  <c:x val="3.8965955835746444E-3"/>
                  <c:y val="1.14275702942673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80-42B4-8E6B-65128C0C1D7B}"/>
                </c:ext>
              </c:extLst>
            </c:dLbl>
            <c:dLbl>
              <c:idx val="10"/>
              <c:layout>
                <c:manualLayout>
                  <c:x val="-1.0839001688809338E-3"/>
                  <c:y val="1.94529839941291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1F-45BB-BBE6-01E7329181EE}"/>
                </c:ext>
              </c:extLst>
            </c:dLbl>
            <c:dLbl>
              <c:idx val="11"/>
              <c:layout>
                <c:manualLayout>
                  <c:x val="-1.5058895595911127E-3"/>
                  <c:y val="1.05876091685012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DB-4705-896B-AFAC948AB465}"/>
                </c:ext>
              </c:extLst>
            </c:dLbl>
            <c:dLbl>
              <c:idx val="12"/>
              <c:layout>
                <c:manualLayout>
                  <c:x val="-4.2071321311742387E-3"/>
                  <c:y val="3.92609928796682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73-4B0C-865C-706EF7956068}"/>
                </c:ext>
              </c:extLst>
            </c:dLbl>
            <c:spPr>
              <a:noFill/>
              <a:ln>
                <a:noFill/>
              </a:ln>
              <a:effectLst/>
            </c:spPr>
            <c:txPr>
              <a:bodyPr rot="-5400000" vert="horz"/>
              <a:lstStyle/>
              <a:p>
                <a:pPr>
                  <a:defRPr sz="810" baseline="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'M2-Geral(prt1)'!$B$12:$B$24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'M2-Geral(prt1)'!$L$12:$L$24</c:f>
              <c:numCache>
                <c:formatCode>0.00%</c:formatCode>
                <c:ptCount val="13"/>
                <c:pt idx="0">
                  <c:v>1.0380937366982426</c:v>
                </c:pt>
                <c:pt idx="1">
                  <c:v>1.0425018946252489</c:v>
                </c:pt>
                <c:pt idx="2">
                  <c:v>1.0478333780697713</c:v>
                </c:pt>
                <c:pt idx="3">
                  <c:v>1.0513239312972411</c:v>
                </c:pt>
                <c:pt idx="4">
                  <c:v>1.0554410816858186</c:v>
                </c:pt>
                <c:pt idx="5">
                  <c:v>1.0577605780353247</c:v>
                </c:pt>
                <c:pt idx="12">
                  <c:v>1.0577605780353247</c:v>
                </c:pt>
              </c:numCache>
            </c:numRef>
          </c:val>
          <c:extLst>
            <c:ext xmlns:c16="http://schemas.microsoft.com/office/drawing/2014/chart" uri="{C3380CC4-5D6E-409C-BE32-E72D297353CC}">
              <c16:uniqueId val="{00000000-EA14-42B8-A2D5-C900316C0137}"/>
            </c:ext>
          </c:extLst>
        </c:ser>
        <c:dLbls>
          <c:showLegendKey val="0"/>
          <c:showVal val="0"/>
          <c:showCatName val="0"/>
          <c:showSerName val="0"/>
          <c:showPercent val="0"/>
          <c:showBubbleSize val="0"/>
        </c:dLbls>
        <c:gapWidth val="150"/>
        <c:axId val="-1354964912"/>
        <c:axId val="-1354969264"/>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'M2-Geral(prt1)'!$B$12:$C$24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EA14-42B8-A2D5-C900316C0137}"/>
            </c:ext>
          </c:extLst>
        </c:ser>
        <c:dLbls>
          <c:showLegendKey val="0"/>
          <c:showVal val="0"/>
          <c:showCatName val="0"/>
          <c:showSerName val="0"/>
          <c:showPercent val="0"/>
          <c:showBubbleSize val="0"/>
        </c:dLbls>
        <c:marker val="1"/>
        <c:smooth val="0"/>
        <c:axId val="-1354964912"/>
        <c:axId val="-1354969264"/>
      </c:lineChart>
      <c:catAx>
        <c:axId val="-1354964912"/>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69264"/>
        <c:crosses val="autoZero"/>
        <c:auto val="1"/>
        <c:lblAlgn val="ctr"/>
        <c:lblOffset val="100"/>
        <c:noMultiLvlLbl val="0"/>
      </c:catAx>
      <c:valAx>
        <c:axId val="-1354969264"/>
        <c:scaling>
          <c:orientation val="minMax"/>
          <c:max val="1.05"/>
          <c:min val="0"/>
        </c:scaling>
        <c:delete val="1"/>
        <c:axPos val="l"/>
        <c:majorGridlines>
          <c:spPr>
            <a:ln>
              <a:noFill/>
            </a:ln>
          </c:spPr>
        </c:majorGridlines>
        <c:numFmt formatCode="#.000%" sourceLinked="0"/>
        <c:majorTickMark val="out"/>
        <c:minorTickMark val="none"/>
        <c:tickLblPos val="nextTo"/>
        <c:crossAx val="-1354964912"/>
        <c:crosses val="autoZero"/>
        <c:crossBetween val="between"/>
      </c:valAx>
      <c:spPr>
        <a:noFill/>
        <a:ln>
          <a:noFill/>
        </a:ln>
      </c:spPr>
    </c:plotArea>
    <c:legend>
      <c:legendPos val="t"/>
      <c:layout>
        <c:manualLayout>
          <c:xMode val="edge"/>
          <c:yMode val="edge"/>
          <c:x val="0.28245532314943617"/>
          <c:y val="1.2594458438287154E-2"/>
          <c:w val="0.43508914100486223"/>
          <c:h val="7.5914833693647238E-2"/>
        </c:manualLayout>
      </c:layou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636260590758143E-2"/>
          <c:y val="0.19047619047619047"/>
          <c:w val="0.90375233625517792"/>
          <c:h val="0.57483928145345464"/>
        </c:manualLayout>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'M2-1ºG(prt2)'!$B$12:$C$24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'M2-1ºG(prt2)'!$R$12:$R$24</c:f>
              <c:numCache>
                <c:formatCode>0.00%</c:formatCode>
                <c:ptCount val="13"/>
                <c:pt idx="0">
                  <c:v>0.1176470588235294</c:v>
                </c:pt>
                <c:pt idx="1">
                  <c:v>0.23529411764705879</c:v>
                </c:pt>
                <c:pt idx="2">
                  <c:v>0.3125</c:v>
                </c:pt>
                <c:pt idx="3">
                  <c:v>0.46666666666666662</c:v>
                </c:pt>
                <c:pt idx="4">
                  <c:v>0.6428571428571429</c:v>
                </c:pt>
                <c:pt idx="5">
                  <c:v>0.6428571428571429</c:v>
                </c:pt>
                <c:pt idx="6">
                  <c:v>0.69230769230769229</c:v>
                </c:pt>
                <c:pt idx="7">
                  <c:v>0.76923076923076938</c:v>
                </c:pt>
                <c:pt idx="8">
                  <c:v>0.76923076923076938</c:v>
                </c:pt>
                <c:pt idx="9">
                  <c:v>0.76923076923076938</c:v>
                </c:pt>
                <c:pt idx="10">
                  <c:v>0.91666666666666652</c:v>
                </c:pt>
                <c:pt idx="11">
                  <c:v>1</c:v>
                </c:pt>
                <c:pt idx="12">
                  <c:v>1</c:v>
                </c:pt>
              </c:numCache>
            </c:numRef>
          </c:val>
          <c:extLst>
            <c:ext xmlns:c16="http://schemas.microsoft.com/office/drawing/2014/chart" uri="{C3380CC4-5D6E-409C-BE32-E72D297353CC}">
              <c16:uniqueId val="{00000000-F6B8-4ECE-95B0-A05945E26535}"/>
            </c:ext>
          </c:extLst>
        </c:ser>
        <c:ser>
          <c:idx val="0"/>
          <c:order val="1"/>
          <c:tx>
            <c:v>2026</c:v>
          </c:tx>
          <c:spPr>
            <a:solidFill>
              <a:schemeClr val="accent2">
                <a:lumMod val="60000"/>
                <a:lumOff val="40000"/>
              </a:schemeClr>
            </a:solidFill>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4F-436C-83B0-5D5E8C62E5BB}"/>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4F-436C-83B0-5D5E8C62E5BB}"/>
                </c:ext>
              </c:extLst>
            </c:dLbl>
            <c:dLbl>
              <c:idx val="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4F-436C-83B0-5D5E8C62E5BB}"/>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4F-436C-83B0-5D5E8C62E5BB}"/>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4F-436C-83B0-5D5E8C62E5BB}"/>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4F-436C-83B0-5D5E8C62E5BB}"/>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4F-436C-83B0-5D5E8C62E5BB}"/>
                </c:ext>
              </c:extLst>
            </c:dLbl>
            <c:dLbl>
              <c:idx val="7"/>
              <c:layout>
                <c:manualLayout>
                  <c:x val="3.888717307020713E-3"/>
                  <c:y val="2.4156525888809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1D-4499-8871-F75F574C04AF}"/>
                </c:ext>
              </c:extLst>
            </c:dLbl>
            <c:dLbl>
              <c:idx val="8"/>
              <c:layout>
                <c:manualLayout>
                  <c:x val="6.5844984095952824E-3"/>
                  <c:y val="2.21665473633977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1D-4499-8871-F75F574C04AF}"/>
                </c:ext>
              </c:extLst>
            </c:dLbl>
            <c:dLbl>
              <c:idx val="9"/>
              <c:layout>
                <c:manualLayout>
                  <c:x val="-4.1986260007027005E-3"/>
                  <c:y val="1.16344547840610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4F-436C-83B0-5D5E8C62E5BB}"/>
                </c:ext>
              </c:extLst>
            </c:dLbl>
            <c:dLbl>
              <c:idx val="10"/>
              <c:layout>
                <c:manualLayout>
                  <c:x val="1.1929362044463406E-3"/>
                  <c:y val="8.470532092579292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D4F-436C-83B0-5D5E8C62E5BB}"/>
                </c:ext>
              </c:extLst>
            </c:dLbl>
            <c:dLbl>
              <c:idx val="11"/>
              <c:layout>
                <c:manualLayout>
                  <c:x val="1.1929362044462417E-3"/>
                  <c:y val="1.83870198043425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D4F-436C-83B0-5D5E8C62E5BB}"/>
                </c:ext>
              </c:extLst>
            </c:dLbl>
            <c:dLbl>
              <c:idx val="12"/>
              <c:layout>
                <c:manualLayout>
                  <c:x val="1.1929362044463406E-3"/>
                  <c:y val="1.4058015475338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4F-436C-83B0-5D5E8C62E5BB}"/>
                </c:ext>
              </c:extLst>
            </c:dLbl>
            <c:spPr>
              <a:noFill/>
              <a:ln>
                <a:noFill/>
              </a:ln>
              <a:effectLst/>
            </c:spPr>
            <c:txPr>
              <a:bodyPr rot="-5400000" vertOverflow="overflow" horzOverflow="overflow" vert="horz" wrap="square" anchor="ctr" anchorCtr="1">
                <a:spAutoFit/>
              </a:bodyPr>
              <a:lstStyle/>
              <a:p>
                <a:pPr>
                  <a:defRPr sz="810" baseline="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'M2-1ºG(prt2)'!$B$12:$B$24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'M2-1ºG(prt2)'!$L$12:$L$24</c:f>
              <c:numCache>
                <c:formatCode>0.00%</c:formatCode>
                <c:ptCount val="13"/>
                <c:pt idx="0">
                  <c:v>0.21265284423179159</c:v>
                </c:pt>
                <c:pt idx="1">
                  <c:v>0.1924001924001924</c:v>
                </c:pt>
                <c:pt idx="2">
                  <c:v>0.55096418732782371</c:v>
                </c:pt>
                <c:pt idx="3">
                  <c:v>0.81770081770081771</c:v>
                </c:pt>
                <c:pt idx="4">
                  <c:v>0.92226613965744386</c:v>
                </c:pt>
                <c:pt idx="5">
                  <c:v>0.88888888888888884</c:v>
                </c:pt>
                <c:pt idx="12">
                  <c:v>0.88888888888888884</c:v>
                </c:pt>
              </c:numCache>
            </c:numRef>
          </c:val>
          <c:extLst>
            <c:ext xmlns:c16="http://schemas.microsoft.com/office/drawing/2014/chart" uri="{C3380CC4-5D6E-409C-BE32-E72D297353CC}">
              <c16:uniqueId val="{00000000-1E8D-4717-BBAF-0C7FC47BAA99}"/>
            </c:ext>
          </c:extLst>
        </c:ser>
        <c:dLbls>
          <c:showLegendKey val="0"/>
          <c:showVal val="0"/>
          <c:showCatName val="0"/>
          <c:showSerName val="0"/>
          <c:showPercent val="0"/>
          <c:showBubbleSize val="0"/>
        </c:dLbls>
        <c:gapWidth val="150"/>
        <c:axId val="-1354968720"/>
        <c:axId val="-1354965456"/>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'M2-1ºG(prt2)'!$B$12:$C$24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1E8D-4717-BBAF-0C7FC47BAA99}"/>
            </c:ext>
          </c:extLst>
        </c:ser>
        <c:dLbls>
          <c:showLegendKey val="0"/>
          <c:showVal val="0"/>
          <c:showCatName val="0"/>
          <c:showSerName val="0"/>
          <c:showPercent val="0"/>
          <c:showBubbleSize val="0"/>
        </c:dLbls>
        <c:marker val="1"/>
        <c:smooth val="0"/>
        <c:axId val="-1354968720"/>
        <c:axId val="-1354965456"/>
      </c:lineChart>
      <c:catAx>
        <c:axId val="-1354968720"/>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65456"/>
        <c:crosses val="autoZero"/>
        <c:auto val="1"/>
        <c:lblAlgn val="ctr"/>
        <c:lblOffset val="100"/>
        <c:noMultiLvlLbl val="0"/>
      </c:catAx>
      <c:valAx>
        <c:axId val="-1354965456"/>
        <c:scaling>
          <c:orientation val="minMax"/>
          <c:max val="1.05"/>
          <c:min val="0"/>
        </c:scaling>
        <c:delete val="1"/>
        <c:axPos val="l"/>
        <c:majorGridlines>
          <c:spPr>
            <a:ln>
              <a:noFill/>
            </a:ln>
          </c:spPr>
        </c:majorGridlines>
        <c:numFmt formatCode="#.000%" sourceLinked="0"/>
        <c:majorTickMark val="out"/>
        <c:minorTickMark val="none"/>
        <c:tickLblPos val="nextTo"/>
        <c:crossAx val="-1354968720"/>
        <c:crosses val="autoZero"/>
        <c:crossBetween val="between"/>
      </c:valAx>
      <c:spPr>
        <a:noFill/>
        <a:ln>
          <a:noFill/>
        </a:ln>
      </c:spPr>
    </c:plotArea>
    <c:legend>
      <c:legendPos val="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'M2-2ºG(prt2)'!$B$12:$C$24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'M2-2ºG(prt2)'!$R$12:$R$24</c:f>
              <c:numCache>
                <c:formatCode>0.00%</c:formatCode>
                <c:ptCount val="13"/>
                <c:pt idx="0">
                  <c:v>3.1055900621118012E-2</c:v>
                </c:pt>
                <c:pt idx="1">
                  <c:v>0.57232704402515722</c:v>
                </c:pt>
                <c:pt idx="2">
                  <c:v>0.73584905660377364</c:v>
                </c:pt>
                <c:pt idx="3">
                  <c:v>0.82278481012658233</c:v>
                </c:pt>
                <c:pt idx="4">
                  <c:v>0.86708860759493656</c:v>
                </c:pt>
                <c:pt idx="5">
                  <c:v>0.9426751592356688</c:v>
                </c:pt>
                <c:pt idx="6">
                  <c:v>0.97452229299363058</c:v>
                </c:pt>
                <c:pt idx="7">
                  <c:v>0.98726114649681529</c:v>
                </c:pt>
                <c:pt idx="8">
                  <c:v>0.98726114649681529</c:v>
                </c:pt>
                <c:pt idx="9">
                  <c:v>1</c:v>
                </c:pt>
                <c:pt idx="10">
                  <c:v>1</c:v>
                </c:pt>
                <c:pt idx="11">
                  <c:v>1</c:v>
                </c:pt>
                <c:pt idx="12">
                  <c:v>1</c:v>
                </c:pt>
              </c:numCache>
            </c:numRef>
          </c:val>
          <c:extLst>
            <c:ext xmlns:c16="http://schemas.microsoft.com/office/drawing/2014/chart" uri="{C3380CC4-5D6E-409C-BE32-E72D297353CC}">
              <c16:uniqueId val="{00000000-705F-43D9-80BF-AAE37A06FFFC}"/>
            </c:ext>
          </c:extLst>
        </c:ser>
        <c:ser>
          <c:idx val="0"/>
          <c:order val="1"/>
          <c:tx>
            <c:v>2026</c:v>
          </c:tx>
          <c:spPr>
            <a:solidFill>
              <a:schemeClr val="accent2">
                <a:lumMod val="60000"/>
                <a:lumOff val="40000"/>
              </a:schemeClr>
            </a:solidFill>
          </c:spPr>
          <c:invertIfNegative val="0"/>
          <c:dLbls>
            <c:dLbl>
              <c:idx val="4"/>
              <c:layout>
                <c:manualLayout>
                  <c:x val="0"/>
                  <c:y val="3.03030303030302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B6-4E36-85DB-6075D56E8A36}"/>
                </c:ext>
              </c:extLst>
            </c:dLbl>
            <c:dLbl>
              <c:idx val="5"/>
              <c:layout>
                <c:manualLayout>
                  <c:x val="0"/>
                  <c:y val="1.2987012987012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B6-4E36-85DB-6075D56E8A36}"/>
                </c:ext>
              </c:extLst>
            </c:dLbl>
            <c:spPr>
              <a:noFill/>
              <a:ln>
                <a:noFill/>
              </a:ln>
              <a:effectLst/>
            </c:spPr>
            <c:txPr>
              <a:bodyPr rot="-5400000" vert="horz"/>
              <a:lstStyle/>
              <a:p>
                <a:pPr>
                  <a:defRPr sz="810" baseline="0"/>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'M2-2ºG(prt2)'!$B$12:$B$24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'M2-2ºG(prt2)'!$L$12:$L$24</c:f>
              <c:numCache>
                <c:formatCode>0.00%</c:formatCode>
                <c:ptCount val="13"/>
                <c:pt idx="0">
                  <c:v>0.10101010101010102</c:v>
                </c:pt>
                <c:pt idx="1">
                  <c:v>0.58396464646464641</c:v>
                </c:pt>
                <c:pt idx="2">
                  <c:v>0.83033727101523713</c:v>
                </c:pt>
                <c:pt idx="3">
                  <c:v>0.8971704623878537</c:v>
                </c:pt>
                <c:pt idx="4">
                  <c:v>1.0101010101010102</c:v>
                </c:pt>
                <c:pt idx="5">
                  <c:v>1.0101010101010102</c:v>
                </c:pt>
                <c:pt idx="12">
                  <c:v>1.0101010101010102</c:v>
                </c:pt>
              </c:numCache>
            </c:numRef>
          </c:val>
          <c:extLst>
            <c:ext xmlns:c16="http://schemas.microsoft.com/office/drawing/2014/chart" uri="{C3380CC4-5D6E-409C-BE32-E72D297353CC}">
              <c16:uniqueId val="{00000000-DA2D-45B5-9C5F-0EA60CD47893}"/>
            </c:ext>
          </c:extLst>
        </c:ser>
        <c:dLbls>
          <c:showLegendKey val="0"/>
          <c:showVal val="0"/>
          <c:showCatName val="0"/>
          <c:showSerName val="0"/>
          <c:showPercent val="0"/>
          <c:showBubbleSize val="0"/>
        </c:dLbls>
        <c:gapWidth val="150"/>
        <c:axId val="-1354967632"/>
        <c:axId val="-1354975248"/>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'M2-2ºG(prt2)'!$B$12:$C$24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DA2D-45B5-9C5F-0EA60CD47893}"/>
            </c:ext>
          </c:extLst>
        </c:ser>
        <c:dLbls>
          <c:showLegendKey val="0"/>
          <c:showVal val="0"/>
          <c:showCatName val="0"/>
          <c:showSerName val="0"/>
          <c:showPercent val="0"/>
          <c:showBubbleSize val="0"/>
        </c:dLbls>
        <c:marker val="1"/>
        <c:smooth val="0"/>
        <c:axId val="-1354967632"/>
        <c:axId val="-1354975248"/>
      </c:lineChart>
      <c:catAx>
        <c:axId val="-1354967632"/>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75248"/>
        <c:crosses val="autoZero"/>
        <c:auto val="1"/>
        <c:lblAlgn val="ctr"/>
        <c:lblOffset val="100"/>
        <c:noMultiLvlLbl val="0"/>
      </c:catAx>
      <c:valAx>
        <c:axId val="-1354975248"/>
        <c:scaling>
          <c:orientation val="minMax"/>
          <c:max val="1.05"/>
          <c:min val="0"/>
        </c:scaling>
        <c:delete val="1"/>
        <c:axPos val="l"/>
        <c:majorGridlines>
          <c:spPr>
            <a:ln>
              <a:noFill/>
            </a:ln>
          </c:spPr>
        </c:majorGridlines>
        <c:numFmt formatCode="#.000%" sourceLinked="0"/>
        <c:majorTickMark val="out"/>
        <c:minorTickMark val="none"/>
        <c:tickLblPos val="nextTo"/>
        <c:crossAx val="-1354967632"/>
        <c:crosses val="autoZero"/>
        <c:crossBetween val="between"/>
      </c:valAx>
      <c:spPr>
        <a:noFill/>
        <a:ln>
          <a:noFill/>
        </a:ln>
      </c:spPr>
    </c:plotArea>
    <c:legend>
      <c:legendPos val="t"/>
      <c:layout>
        <c:manualLayout>
          <c:xMode val="edge"/>
          <c:yMode val="edge"/>
          <c:x val="0.28612462045185527"/>
          <c:y val="0"/>
          <c:w val="0.4386437908496732"/>
          <c:h val="7.8281010328254422E-2"/>
        </c:manualLayout>
      </c:layou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93377914470579E-2"/>
          <c:y val="0.11688311688311688"/>
          <c:w val="0.93049171122653429"/>
          <c:h val="0.6484323550465283"/>
        </c:manualLayout>
      </c:layout>
      <c:barChart>
        <c:barDir val="col"/>
        <c:grouping val="clustered"/>
        <c:varyColors val="0"/>
        <c:ser>
          <c:idx val="2"/>
          <c:order val="0"/>
          <c:tx>
            <c:v>2025</c:v>
          </c:tx>
          <c:invertIfNegative val="0"/>
          <c:dLbls>
            <c:spPr>
              <a:noFill/>
              <a:ln>
                <a:noFill/>
              </a:ln>
              <a:effectLst/>
            </c:spPr>
            <c:txPr>
              <a:bodyPr rot="-5400000" vert="horz" wrap="square" lIns="38100" tIns="19050" rIns="38100" bIns="19050" anchor="ctr">
                <a:spAutoFit/>
              </a:bodyPr>
              <a:lstStyle/>
              <a:p>
                <a:pPr>
                  <a:defRPr sz="800"/>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'M2-Geral(prt2)'!$B$12:$C$24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'M2-Geral(prt2)'!$R$12:$R$24</c:f>
              <c:numCache>
                <c:formatCode>0.00%</c:formatCode>
                <c:ptCount val="13"/>
                <c:pt idx="0">
                  <c:v>3.9325842696629212E-2</c:v>
                </c:pt>
                <c:pt idx="1">
                  <c:v>0.53977272727272729</c:v>
                </c:pt>
                <c:pt idx="2">
                  <c:v>0.69714285714285718</c:v>
                </c:pt>
                <c:pt idx="3">
                  <c:v>0.79190751445086704</c:v>
                </c:pt>
                <c:pt idx="4">
                  <c:v>0.84883720930232553</c:v>
                </c:pt>
                <c:pt idx="5">
                  <c:v>0.91812865497076013</c:v>
                </c:pt>
                <c:pt idx="6">
                  <c:v>0.95294117647058807</c:v>
                </c:pt>
                <c:pt idx="7">
                  <c:v>0.97058823529411764</c:v>
                </c:pt>
                <c:pt idx="8">
                  <c:v>0.97058823529411764</c:v>
                </c:pt>
                <c:pt idx="9">
                  <c:v>0.98235294117647054</c:v>
                </c:pt>
                <c:pt idx="10">
                  <c:v>0.99408284023668647</c:v>
                </c:pt>
                <c:pt idx="11">
                  <c:v>1</c:v>
                </c:pt>
                <c:pt idx="12">
                  <c:v>1</c:v>
                </c:pt>
              </c:numCache>
            </c:numRef>
          </c:val>
          <c:extLst>
            <c:ext xmlns:c16="http://schemas.microsoft.com/office/drawing/2014/chart" uri="{C3380CC4-5D6E-409C-BE32-E72D297353CC}">
              <c16:uniqueId val="{00000001-ECA9-4B56-8076-1392D6BF5BEB}"/>
            </c:ext>
          </c:extLst>
        </c:ser>
        <c:ser>
          <c:idx val="0"/>
          <c:order val="1"/>
          <c:tx>
            <c:v>2026</c:v>
          </c:tx>
          <c:spPr>
            <a:solidFill>
              <a:schemeClr val="accent2">
                <a:lumMod val="60000"/>
                <a:lumOff val="40000"/>
              </a:schemeClr>
            </a:solidFill>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73-4B0C-865C-706EF795606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73-4B0C-865C-706EF7956068}"/>
                </c:ext>
              </c:extLst>
            </c:dLbl>
            <c:dLbl>
              <c:idx val="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73-4B0C-865C-706EF7956068}"/>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73-4B0C-865C-706EF7956068}"/>
                </c:ext>
              </c:extLst>
            </c:dLbl>
            <c:dLbl>
              <c:idx val="4"/>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73-4B0C-865C-706EF795606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73-4B0C-865C-706EF795606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73-4B0C-865C-706EF795606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73-4B0C-865C-706EF7956068}"/>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73-4B0C-865C-706EF7956068}"/>
                </c:ext>
              </c:extLst>
            </c:dLbl>
            <c:dLbl>
              <c:idx val="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73-4B0C-865C-706EF7956068}"/>
                </c:ext>
              </c:extLst>
            </c:dLbl>
            <c:dLbl>
              <c:idx val="1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73-4B0C-865C-706EF7956068}"/>
                </c:ext>
              </c:extLst>
            </c:dLbl>
            <c:dLbl>
              <c:idx val="11"/>
              <c:layout>
                <c:manualLayout>
                  <c:x val="1.195353011991716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73-4B0C-865C-706EF7956068}"/>
                </c:ext>
              </c:extLst>
            </c:dLbl>
            <c:dLbl>
              <c:idx val="12"/>
              <c:layout>
                <c:manualLayout>
                  <c:x val="-4.20713213117404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73-4B0C-865C-706EF7956068}"/>
                </c:ext>
              </c:extLst>
            </c:dLbl>
            <c:spPr>
              <a:noFill/>
              <a:ln>
                <a:noFill/>
              </a:ln>
              <a:effectLst/>
            </c:spPr>
            <c:txPr>
              <a:bodyPr rot="-5400000" vert="horz"/>
              <a:lstStyle/>
              <a:p>
                <a:pPr>
                  <a:defRPr sz="810" baseline="0"/>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'M2-Geral(prt2)'!$B$12:$B$24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'M2-Geral(prt2)'!$L$12:$L$24</c:f>
              <c:numCache>
                <c:formatCode>0.00%</c:formatCode>
                <c:ptCount val="13"/>
                <c:pt idx="0">
                  <c:v>0.14430014430014429</c:v>
                </c:pt>
                <c:pt idx="1">
                  <c:v>0.48722519310754608</c:v>
                </c:pt>
                <c:pt idx="2">
                  <c:v>0.78643578643578649</c:v>
                </c:pt>
                <c:pt idx="3">
                  <c:v>0.88800088800088806</c:v>
                </c:pt>
                <c:pt idx="4">
                  <c:v>1.0009598244892364</c:v>
                </c:pt>
                <c:pt idx="5" formatCode="0%">
                  <c:v>0.99879390924167044</c:v>
                </c:pt>
                <c:pt idx="12" formatCode="0%">
                  <c:v>0.99879390924167044</c:v>
                </c:pt>
              </c:numCache>
            </c:numRef>
          </c:val>
          <c:extLst>
            <c:ext xmlns:c16="http://schemas.microsoft.com/office/drawing/2014/chart" uri="{C3380CC4-5D6E-409C-BE32-E72D297353CC}">
              <c16:uniqueId val="{00000000-EA14-42B8-A2D5-C900316C0137}"/>
            </c:ext>
          </c:extLst>
        </c:ser>
        <c:dLbls>
          <c:showLegendKey val="0"/>
          <c:showVal val="0"/>
          <c:showCatName val="0"/>
          <c:showSerName val="0"/>
          <c:showPercent val="0"/>
          <c:showBubbleSize val="0"/>
        </c:dLbls>
        <c:gapWidth val="150"/>
        <c:axId val="-1354967088"/>
        <c:axId val="-1354966544"/>
      </c:barChart>
      <c:lineChart>
        <c:grouping val="standard"/>
        <c:varyColors val="0"/>
        <c:ser>
          <c:idx val="1"/>
          <c:order val="2"/>
          <c:tx>
            <c:v>Meta</c:v>
          </c:tx>
          <c:spPr>
            <a:ln w="34925">
              <a:solidFill>
                <a:schemeClr val="bg1">
                  <a:lumMod val="65000"/>
                </a:schemeClr>
              </a:solidFill>
            </a:ln>
            <a:effectLst>
              <a:innerShdw blurRad="63500" dist="50800">
                <a:prstClr val="black">
                  <a:alpha val="50000"/>
                </a:prstClr>
              </a:innerShdw>
            </a:effectLst>
          </c:spPr>
          <c:marker>
            <c:symbol val="none"/>
          </c:marker>
          <c:cat>
            <c:strRef>
              <c:f>'M2-Geral(prt2)'!$B$12:$C$24</c:f>
              <c:strCache>
                <c:ptCount val="13"/>
                <c:pt idx="0">
                  <c:v>Janeiro</c:v>
                </c:pt>
                <c:pt idx="1">
                  <c:v>Fevereiro</c:v>
                </c:pt>
                <c:pt idx="2">
                  <c:v>Março</c:v>
                </c:pt>
                <c:pt idx="3">
                  <c:v>Abril</c:v>
                </c:pt>
                <c:pt idx="4">
                  <c:v>Maio</c:v>
                </c:pt>
                <c:pt idx="5">
                  <c:v>Junho</c:v>
                </c:pt>
                <c:pt idx="6">
                  <c:v>Julho</c:v>
                </c:pt>
                <c:pt idx="7">
                  <c:v>Agosto</c:v>
                </c:pt>
                <c:pt idx="8">
                  <c:v>Setembro</c:v>
                </c:pt>
                <c:pt idx="9">
                  <c:v>Outubro</c:v>
                </c:pt>
                <c:pt idx="10">
                  <c:v>Novembro</c:v>
                </c:pt>
                <c:pt idx="11">
                  <c:v>Dezembro</c:v>
                </c:pt>
                <c:pt idx="12">
                  <c:v>Total</c:v>
                </c:pt>
              </c:strCache>
            </c:strRef>
          </c:cat>
          <c:val>
            <c:numRef>
              <c:f>#REF!</c:f>
              <c:numCache>
                <c:formatCode>ge\r\a\l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EA14-42B8-A2D5-C900316C0137}"/>
            </c:ext>
          </c:extLst>
        </c:ser>
        <c:dLbls>
          <c:showLegendKey val="0"/>
          <c:showVal val="0"/>
          <c:showCatName val="0"/>
          <c:showSerName val="0"/>
          <c:showPercent val="0"/>
          <c:showBubbleSize val="0"/>
        </c:dLbls>
        <c:marker val="1"/>
        <c:smooth val="0"/>
        <c:axId val="-1354967088"/>
        <c:axId val="-1354966544"/>
      </c:lineChart>
      <c:catAx>
        <c:axId val="-1354967088"/>
        <c:scaling>
          <c:orientation val="minMax"/>
        </c:scaling>
        <c:delete val="0"/>
        <c:axPos val="b"/>
        <c:numFmt formatCode="ge\r\a\l" sourceLinked="0"/>
        <c:majorTickMark val="none"/>
        <c:minorTickMark val="none"/>
        <c:tickLblPos val="nextTo"/>
        <c:txPr>
          <a:bodyPr/>
          <a:lstStyle/>
          <a:p>
            <a:pPr>
              <a:defRPr sz="850" baseline="0">
                <a:latin typeface="Calibri" panose="020F0502020204030204" pitchFamily="34" charset="0"/>
              </a:defRPr>
            </a:pPr>
            <a:endParaRPr lang="pt-BR"/>
          </a:p>
        </c:txPr>
        <c:crossAx val="-1354966544"/>
        <c:crosses val="autoZero"/>
        <c:auto val="1"/>
        <c:lblAlgn val="ctr"/>
        <c:lblOffset val="100"/>
        <c:noMultiLvlLbl val="0"/>
      </c:catAx>
      <c:valAx>
        <c:axId val="-1354966544"/>
        <c:scaling>
          <c:orientation val="minMax"/>
          <c:max val="1.05"/>
          <c:min val="0"/>
        </c:scaling>
        <c:delete val="1"/>
        <c:axPos val="l"/>
        <c:majorGridlines>
          <c:spPr>
            <a:ln>
              <a:noFill/>
            </a:ln>
          </c:spPr>
        </c:majorGridlines>
        <c:numFmt formatCode="#.000%" sourceLinked="0"/>
        <c:majorTickMark val="out"/>
        <c:minorTickMark val="none"/>
        <c:tickLblPos val="nextTo"/>
        <c:crossAx val="-1354967088"/>
        <c:crosses val="autoZero"/>
        <c:crossBetween val="between"/>
      </c:valAx>
      <c:spPr>
        <a:noFill/>
        <a:ln>
          <a:noFill/>
        </a:ln>
      </c:spPr>
    </c:plotArea>
    <c:legend>
      <c:legendPos val="t"/>
      <c:layout>
        <c:manualLayout>
          <c:xMode val="edge"/>
          <c:yMode val="edge"/>
          <c:x val="0.39320626858433622"/>
          <c:y val="0"/>
          <c:w val="0.43508914100486223"/>
          <c:h val="7.8281010328254422E-2"/>
        </c:manualLayout>
      </c:layout>
      <c:overlay val="0"/>
    </c:legend>
    <c:plotVisOnly val="1"/>
    <c:dispBlanksAs val="gap"/>
    <c:showDLblsOverMax val="0"/>
  </c:chart>
  <c:spPr>
    <a:ln>
      <a:noFill/>
    </a:ln>
  </c:sp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9.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_rels/drawing1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2.wdp"/></Relationships>
</file>

<file path=xl/drawings/_rels/drawing1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1.xml"/><Relationship Id="rId1" Type="http://schemas.openxmlformats.org/officeDocument/2006/relationships/image" Target="../media/image2.png"/><Relationship Id="rId5" Type="http://schemas.openxmlformats.org/officeDocument/2006/relationships/image" Target="../media/image7.jpeg"/><Relationship Id="rId4"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image" Target="../media/image2.png"/><Relationship Id="rId5" Type="http://schemas.openxmlformats.org/officeDocument/2006/relationships/image" Target="../media/image7.jpeg"/><Relationship Id="rId4"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3.xml"/><Relationship Id="rId1" Type="http://schemas.openxmlformats.org/officeDocument/2006/relationships/image" Target="../media/image2.png"/><Relationship Id="rId5" Type="http://schemas.openxmlformats.org/officeDocument/2006/relationships/image" Target="../media/image7.jpeg"/><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4.xml"/><Relationship Id="rId1" Type="http://schemas.openxmlformats.org/officeDocument/2006/relationships/image" Target="../media/image2.png"/><Relationship Id="rId5" Type="http://schemas.openxmlformats.org/officeDocument/2006/relationships/image" Target="../media/image7.jpeg"/><Relationship Id="rId4"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png"/><Relationship Id="rId1" Type="http://schemas.openxmlformats.org/officeDocument/2006/relationships/chart" Target="../charts/chart15.xml"/><Relationship Id="rId5" Type="http://schemas.microsoft.com/office/2007/relationships/hdphoto" Target="../media/hdphoto3.wdp"/><Relationship Id="rId4" Type="http://schemas.openxmlformats.org/officeDocument/2006/relationships/image" Target="../media/image8.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image" Target="../media/image1.emf"/><Relationship Id="rId1" Type="http://schemas.openxmlformats.org/officeDocument/2006/relationships/image" Target="../media/image2.png"/><Relationship Id="rId4"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png"/><Relationship Id="rId1" Type="http://schemas.openxmlformats.org/officeDocument/2006/relationships/chart" Target="../charts/chart17.xml"/><Relationship Id="rId5" Type="http://schemas.microsoft.com/office/2007/relationships/hdphoto" Target="../media/hdphoto2.wdp"/><Relationship Id="rId4"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png"/><Relationship Id="rId1" Type="http://schemas.openxmlformats.org/officeDocument/2006/relationships/chart" Target="../charts/chart18.xml"/><Relationship Id="rId5" Type="http://schemas.microsoft.com/office/2007/relationships/hdphoto" Target="../media/hdphoto4.wdp"/><Relationship Id="rId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4.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5.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_rels/drawing8.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_rels/drawing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8.xml"/><Relationship Id="rId1" Type="http://schemas.openxmlformats.org/officeDocument/2006/relationships/image" Target="../media/image2.png"/><Relationship Id="rId5" Type="http://schemas.openxmlformats.org/officeDocument/2006/relationships/image" Target="../media/image1.emf"/><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xdr:from>
      <xdr:col>11</xdr:col>
      <xdr:colOff>66675</xdr:colOff>
      <xdr:row>18</xdr:row>
      <xdr:rowOff>552450</xdr:rowOff>
    </xdr:from>
    <xdr:to>
      <xdr:col>11</xdr:col>
      <xdr:colOff>238125</xdr:colOff>
      <xdr:row>18</xdr:row>
      <xdr:rowOff>723900</xdr:rowOff>
    </xdr:to>
    <xdr:sp macro="" textlink="">
      <xdr:nvSpPr>
        <xdr:cNvPr id="4" name="Fluxograma: Conector 3">
          <a:extLst>
            <a:ext uri="{FF2B5EF4-FFF2-40B4-BE49-F238E27FC236}">
              <a16:creationId xmlns:a16="http://schemas.microsoft.com/office/drawing/2014/main" id="{00000000-0008-0000-0000-000004000000}"/>
            </a:ext>
          </a:extLst>
        </xdr:cNvPr>
        <xdr:cNvSpPr/>
      </xdr:nvSpPr>
      <xdr:spPr>
        <a:xfrm>
          <a:off x="6772275" y="6296025"/>
          <a:ext cx="171450" cy="17145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95250</xdr:colOff>
      <xdr:row>15</xdr:row>
      <xdr:rowOff>361950</xdr:rowOff>
    </xdr:from>
    <xdr:to>
      <xdr:col>11</xdr:col>
      <xdr:colOff>266701</xdr:colOff>
      <xdr:row>15</xdr:row>
      <xdr:rowOff>533400</xdr:rowOff>
    </xdr:to>
    <xdr:sp macro="" textlink="">
      <xdr:nvSpPr>
        <xdr:cNvPr id="7" name="Fluxograma: Conector 6">
          <a:extLst>
            <a:ext uri="{FF2B5EF4-FFF2-40B4-BE49-F238E27FC236}">
              <a16:creationId xmlns:a16="http://schemas.microsoft.com/office/drawing/2014/main" id="{00000000-0008-0000-0000-000007000000}"/>
            </a:ext>
          </a:extLst>
        </xdr:cNvPr>
        <xdr:cNvSpPr/>
      </xdr:nvSpPr>
      <xdr:spPr>
        <a:xfrm flipH="1">
          <a:off x="6800850" y="5019675"/>
          <a:ext cx="171451" cy="17145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47625</xdr:colOff>
      <xdr:row>1</xdr:row>
      <xdr:rowOff>28576</xdr:rowOff>
    </xdr:from>
    <xdr:to>
      <xdr:col>2</xdr:col>
      <xdr:colOff>1244600</xdr:colOff>
      <xdr:row>3</xdr:row>
      <xdr:rowOff>124919</xdr:rowOff>
    </xdr:to>
    <xdr:pic>
      <xdr:nvPicPr>
        <xdr:cNvPr id="10" name="Imagem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28601"/>
          <a:ext cx="1485900" cy="544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57150</xdr:colOff>
      <xdr:row>7</xdr:row>
      <xdr:rowOff>342900</xdr:rowOff>
    </xdr:from>
    <xdr:to>
      <xdr:col>11</xdr:col>
      <xdr:colOff>228601</xdr:colOff>
      <xdr:row>7</xdr:row>
      <xdr:rowOff>514350</xdr:rowOff>
    </xdr:to>
    <xdr:sp macro="" textlink="">
      <xdr:nvSpPr>
        <xdr:cNvPr id="11" name="Fluxograma: Conector 10">
          <a:extLst>
            <a:ext uri="{FF2B5EF4-FFF2-40B4-BE49-F238E27FC236}">
              <a16:creationId xmlns:a16="http://schemas.microsoft.com/office/drawing/2014/main" id="{00000000-0008-0000-0000-00000B000000}"/>
            </a:ext>
          </a:extLst>
        </xdr:cNvPr>
        <xdr:cNvSpPr/>
      </xdr:nvSpPr>
      <xdr:spPr>
        <a:xfrm flipH="1">
          <a:off x="6762750" y="1466850"/>
          <a:ext cx="171451" cy="17145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39052</xdr:colOff>
      <xdr:row>37</xdr:row>
      <xdr:rowOff>36195</xdr:rowOff>
    </xdr:from>
    <xdr:to>
      <xdr:col>1</xdr:col>
      <xdr:colOff>157852</xdr:colOff>
      <xdr:row>37</xdr:row>
      <xdr:rowOff>154995</xdr:rowOff>
    </xdr:to>
    <xdr:sp macro="" textlink="">
      <xdr:nvSpPr>
        <xdr:cNvPr id="13" name="Fluxograma: Conector 12">
          <a:extLst>
            <a:ext uri="{FF2B5EF4-FFF2-40B4-BE49-F238E27FC236}">
              <a16:creationId xmlns:a16="http://schemas.microsoft.com/office/drawing/2014/main" id="{00000000-0008-0000-0000-00000D000000}"/>
            </a:ext>
          </a:extLst>
        </xdr:cNvPr>
        <xdr:cNvSpPr/>
      </xdr:nvSpPr>
      <xdr:spPr>
        <a:xfrm>
          <a:off x="162877" y="9961245"/>
          <a:ext cx="118800" cy="1188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39052</xdr:colOff>
      <xdr:row>36</xdr:row>
      <xdr:rowOff>45720</xdr:rowOff>
    </xdr:from>
    <xdr:to>
      <xdr:col>1</xdr:col>
      <xdr:colOff>157852</xdr:colOff>
      <xdr:row>36</xdr:row>
      <xdr:rowOff>164520</xdr:rowOff>
    </xdr:to>
    <xdr:sp macro="" textlink="">
      <xdr:nvSpPr>
        <xdr:cNvPr id="17" name="Fluxograma: Conector 16">
          <a:extLst>
            <a:ext uri="{FF2B5EF4-FFF2-40B4-BE49-F238E27FC236}">
              <a16:creationId xmlns:a16="http://schemas.microsoft.com/office/drawing/2014/main" id="{00000000-0008-0000-0000-000011000000}"/>
            </a:ext>
          </a:extLst>
        </xdr:cNvPr>
        <xdr:cNvSpPr/>
      </xdr:nvSpPr>
      <xdr:spPr>
        <a:xfrm>
          <a:off x="162877" y="9780270"/>
          <a:ext cx="118800" cy="1188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48577</xdr:colOff>
      <xdr:row>38</xdr:row>
      <xdr:rowOff>55245</xdr:rowOff>
    </xdr:from>
    <xdr:to>
      <xdr:col>1</xdr:col>
      <xdr:colOff>167377</xdr:colOff>
      <xdr:row>38</xdr:row>
      <xdr:rowOff>174045</xdr:rowOff>
    </xdr:to>
    <xdr:sp macro="" textlink="">
      <xdr:nvSpPr>
        <xdr:cNvPr id="18" name="Fluxograma: Conector 17">
          <a:extLst>
            <a:ext uri="{FF2B5EF4-FFF2-40B4-BE49-F238E27FC236}">
              <a16:creationId xmlns:a16="http://schemas.microsoft.com/office/drawing/2014/main" id="{00000000-0008-0000-0000-000012000000}"/>
            </a:ext>
          </a:extLst>
        </xdr:cNvPr>
        <xdr:cNvSpPr/>
      </xdr:nvSpPr>
      <xdr:spPr>
        <a:xfrm>
          <a:off x="48577" y="10551795"/>
          <a:ext cx="118800" cy="1188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76200</xdr:colOff>
      <xdr:row>11</xdr:row>
      <xdr:rowOff>85725</xdr:rowOff>
    </xdr:from>
    <xdr:to>
      <xdr:col>11</xdr:col>
      <xdr:colOff>247651</xdr:colOff>
      <xdr:row>12</xdr:row>
      <xdr:rowOff>85725</xdr:rowOff>
    </xdr:to>
    <xdr:sp macro="" textlink="">
      <xdr:nvSpPr>
        <xdr:cNvPr id="20" name="Fluxograma: Conector 19">
          <a:extLst>
            <a:ext uri="{FF2B5EF4-FFF2-40B4-BE49-F238E27FC236}">
              <a16:creationId xmlns:a16="http://schemas.microsoft.com/office/drawing/2014/main" id="{00000000-0008-0000-0000-000014000000}"/>
            </a:ext>
          </a:extLst>
        </xdr:cNvPr>
        <xdr:cNvSpPr/>
      </xdr:nvSpPr>
      <xdr:spPr>
        <a:xfrm flipH="1">
          <a:off x="6886575" y="3419475"/>
          <a:ext cx="171451" cy="17145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95249</xdr:colOff>
      <xdr:row>10</xdr:row>
      <xdr:rowOff>438150</xdr:rowOff>
    </xdr:from>
    <xdr:to>
      <xdr:col>11</xdr:col>
      <xdr:colOff>200023</xdr:colOff>
      <xdr:row>10</xdr:row>
      <xdr:rowOff>542550</xdr:rowOff>
    </xdr:to>
    <xdr:sp macro="" textlink="">
      <xdr:nvSpPr>
        <xdr:cNvPr id="14" name="Fluxograma: Conector 13">
          <a:extLst>
            <a:ext uri="{FF2B5EF4-FFF2-40B4-BE49-F238E27FC236}">
              <a16:creationId xmlns:a16="http://schemas.microsoft.com/office/drawing/2014/main" id="{00000000-0008-0000-0000-00000E000000}"/>
            </a:ext>
          </a:extLst>
        </xdr:cNvPr>
        <xdr:cNvSpPr/>
      </xdr:nvSpPr>
      <xdr:spPr>
        <a:xfrm flipH="1">
          <a:off x="6800849" y="2609850"/>
          <a:ext cx="104774" cy="1044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114300</xdr:colOff>
      <xdr:row>12</xdr:row>
      <xdr:rowOff>514350</xdr:rowOff>
    </xdr:from>
    <xdr:to>
      <xdr:col>11</xdr:col>
      <xdr:colOff>219074</xdr:colOff>
      <xdr:row>12</xdr:row>
      <xdr:rowOff>618750</xdr:rowOff>
    </xdr:to>
    <xdr:sp macro="" textlink="">
      <xdr:nvSpPr>
        <xdr:cNvPr id="2" name="Fluxograma: Conector 1">
          <a:extLst>
            <a:ext uri="{FF2B5EF4-FFF2-40B4-BE49-F238E27FC236}">
              <a16:creationId xmlns:a16="http://schemas.microsoft.com/office/drawing/2014/main" id="{E685402F-4AA6-4043-803F-96BAD8DDD4C4}"/>
            </a:ext>
          </a:extLst>
        </xdr:cNvPr>
        <xdr:cNvSpPr/>
      </xdr:nvSpPr>
      <xdr:spPr>
        <a:xfrm flipH="1">
          <a:off x="6819900" y="3810000"/>
          <a:ext cx="104774" cy="1044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76200</xdr:colOff>
      <xdr:row>21</xdr:row>
      <xdr:rowOff>504825</xdr:rowOff>
    </xdr:from>
    <xdr:to>
      <xdr:col>11</xdr:col>
      <xdr:colOff>247650</xdr:colOff>
      <xdr:row>21</xdr:row>
      <xdr:rowOff>676275</xdr:rowOff>
    </xdr:to>
    <xdr:sp macro="" textlink="">
      <xdr:nvSpPr>
        <xdr:cNvPr id="3" name="Fluxograma: Conector 2">
          <a:extLst>
            <a:ext uri="{FF2B5EF4-FFF2-40B4-BE49-F238E27FC236}">
              <a16:creationId xmlns:a16="http://schemas.microsoft.com/office/drawing/2014/main" id="{454167BD-CBA4-498B-8B8F-5CBC0D2A8F93}"/>
            </a:ext>
          </a:extLst>
        </xdr:cNvPr>
        <xdr:cNvSpPr/>
      </xdr:nvSpPr>
      <xdr:spPr>
        <a:xfrm>
          <a:off x="6781800" y="7753350"/>
          <a:ext cx="171450" cy="17145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66675</xdr:colOff>
      <xdr:row>30</xdr:row>
      <xdr:rowOff>790575</xdr:rowOff>
    </xdr:from>
    <xdr:to>
      <xdr:col>11</xdr:col>
      <xdr:colOff>238125</xdr:colOff>
      <xdr:row>30</xdr:row>
      <xdr:rowOff>962025</xdr:rowOff>
    </xdr:to>
    <xdr:sp macro="" textlink="">
      <xdr:nvSpPr>
        <xdr:cNvPr id="5" name="Fluxograma: Conector 4">
          <a:extLst>
            <a:ext uri="{FF2B5EF4-FFF2-40B4-BE49-F238E27FC236}">
              <a16:creationId xmlns:a16="http://schemas.microsoft.com/office/drawing/2014/main" id="{CF6CEC10-25DA-4BE0-B64F-0EE417A3E791}"/>
            </a:ext>
          </a:extLst>
        </xdr:cNvPr>
        <xdr:cNvSpPr/>
      </xdr:nvSpPr>
      <xdr:spPr>
        <a:xfrm>
          <a:off x="7086600" y="13468350"/>
          <a:ext cx="171450" cy="17145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76200</xdr:colOff>
      <xdr:row>26</xdr:row>
      <xdr:rowOff>476250</xdr:rowOff>
    </xdr:from>
    <xdr:to>
      <xdr:col>11</xdr:col>
      <xdr:colOff>247650</xdr:colOff>
      <xdr:row>26</xdr:row>
      <xdr:rowOff>647700</xdr:rowOff>
    </xdr:to>
    <xdr:sp macro="" textlink="">
      <xdr:nvSpPr>
        <xdr:cNvPr id="6" name="Fluxograma: Conector 5">
          <a:extLst>
            <a:ext uri="{FF2B5EF4-FFF2-40B4-BE49-F238E27FC236}">
              <a16:creationId xmlns:a16="http://schemas.microsoft.com/office/drawing/2014/main" id="{E79D16E4-FA23-4BA7-9F9A-F24BDA90E600}"/>
            </a:ext>
          </a:extLst>
        </xdr:cNvPr>
        <xdr:cNvSpPr/>
      </xdr:nvSpPr>
      <xdr:spPr>
        <a:xfrm>
          <a:off x="6781800" y="10439400"/>
          <a:ext cx="171450" cy="17145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66675</xdr:colOff>
      <xdr:row>28</xdr:row>
      <xdr:rowOff>609600</xdr:rowOff>
    </xdr:from>
    <xdr:to>
      <xdr:col>11</xdr:col>
      <xdr:colOff>238125</xdr:colOff>
      <xdr:row>28</xdr:row>
      <xdr:rowOff>781050</xdr:rowOff>
    </xdr:to>
    <xdr:sp macro="" textlink="">
      <xdr:nvSpPr>
        <xdr:cNvPr id="8" name="Fluxograma: Conector 7">
          <a:extLst>
            <a:ext uri="{FF2B5EF4-FFF2-40B4-BE49-F238E27FC236}">
              <a16:creationId xmlns:a16="http://schemas.microsoft.com/office/drawing/2014/main" id="{82E3E92D-56DD-467E-B3E6-88016A542E1A}"/>
            </a:ext>
          </a:extLst>
        </xdr:cNvPr>
        <xdr:cNvSpPr/>
      </xdr:nvSpPr>
      <xdr:spPr>
        <a:xfrm>
          <a:off x="6772275" y="11763375"/>
          <a:ext cx="171450" cy="17145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542925</xdr:colOff>
      <xdr:row>4</xdr:row>
      <xdr:rowOff>0</xdr:rowOff>
    </xdr:to>
    <xdr:sp macro="" textlink="">
      <xdr:nvSpPr>
        <xdr:cNvPr id="2" name="Retângulo de cantos arredondados 1">
          <a:extLst>
            <a:ext uri="{FF2B5EF4-FFF2-40B4-BE49-F238E27FC236}">
              <a16:creationId xmlns:a16="http://schemas.microsoft.com/office/drawing/2014/main" id="{00000000-0008-0000-0900-000002000000}"/>
            </a:ext>
          </a:extLst>
        </xdr:cNvPr>
        <xdr:cNvSpPr/>
      </xdr:nvSpPr>
      <xdr:spPr>
        <a:xfrm>
          <a:off x="0" y="590550"/>
          <a:ext cx="625792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121920</xdr:colOff>
      <xdr:row>2</xdr:row>
      <xdr:rowOff>53340</xdr:rowOff>
    </xdr:from>
    <xdr:to>
      <xdr:col>16</xdr:col>
      <xdr:colOff>558800</xdr:colOff>
      <xdr:row>4</xdr:row>
      <xdr:rowOff>26035</xdr:rowOff>
    </xdr:to>
    <xdr:pic>
      <xdr:nvPicPr>
        <xdr:cNvPr id="3" name="Imagem 2" descr="Image result for metas png">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55920" y="443865"/>
          <a:ext cx="82105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150495</xdr:colOff>
      <xdr:row>28</xdr:row>
      <xdr:rowOff>148590</xdr:rowOff>
    </xdr:from>
    <xdr:to>
      <xdr:col>14</xdr:col>
      <xdr:colOff>146685</xdr:colOff>
      <xdr:row>44</xdr:row>
      <xdr:rowOff>186690</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85724</xdr:colOff>
      <xdr:row>27</xdr:row>
      <xdr:rowOff>152400</xdr:rowOff>
    </xdr:from>
    <xdr:to>
      <xdr:col>14</xdr:col>
      <xdr:colOff>198119</xdr:colOff>
      <xdr:row>45</xdr:row>
      <xdr:rowOff>11430</xdr:rowOff>
    </xdr:to>
    <xdr:sp macro="" textlink="">
      <xdr:nvSpPr>
        <xdr:cNvPr id="5" name="Retângulo de cantos arredondados 4">
          <a:extLst>
            <a:ext uri="{FF2B5EF4-FFF2-40B4-BE49-F238E27FC236}">
              <a16:creationId xmlns:a16="http://schemas.microsoft.com/office/drawing/2014/main" id="{00000000-0008-0000-0900-000005000000}"/>
            </a:ext>
          </a:extLst>
        </xdr:cNvPr>
        <xdr:cNvSpPr/>
      </xdr:nvSpPr>
      <xdr:spPr>
        <a:xfrm>
          <a:off x="714374" y="5038725"/>
          <a:ext cx="481774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143004</xdr:colOff>
      <xdr:row>8</xdr:row>
      <xdr:rowOff>1995</xdr:rowOff>
    </xdr:to>
    <xdr:pic>
      <xdr:nvPicPr>
        <xdr:cNvPr id="6" name="Imagem 5" descr="Image result for figuras processos antigos">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254500</xdr:colOff>
      <xdr:row>2</xdr:row>
      <xdr:rowOff>31218</xdr:rowOff>
    </xdr:to>
    <xdr:pic>
      <xdr:nvPicPr>
        <xdr:cNvPr id="7" name="Imagem 6">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26</xdr:row>
      <xdr:rowOff>55245</xdr:rowOff>
    </xdr:from>
    <xdr:to>
      <xdr:col>5</xdr:col>
      <xdr:colOff>843915</xdr:colOff>
      <xdr:row>26</xdr:row>
      <xdr:rowOff>131445</xdr:rowOff>
    </xdr:to>
    <xdr:sp macro="" textlink="">
      <xdr:nvSpPr>
        <xdr:cNvPr id="8" name="Fluxograma: Conector 7">
          <a:extLst>
            <a:ext uri="{FF2B5EF4-FFF2-40B4-BE49-F238E27FC236}">
              <a16:creationId xmlns:a16="http://schemas.microsoft.com/office/drawing/2014/main" id="{00000000-0008-0000-0900-000008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26</xdr:row>
      <xdr:rowOff>55245</xdr:rowOff>
    </xdr:from>
    <xdr:to>
      <xdr:col>11</xdr:col>
      <xdr:colOff>634365</xdr:colOff>
      <xdr:row>26</xdr:row>
      <xdr:rowOff>131445</xdr:rowOff>
    </xdr:to>
    <xdr:sp macro="" textlink="">
      <xdr:nvSpPr>
        <xdr:cNvPr id="9" name="Fluxograma: Conector 8">
          <a:extLst>
            <a:ext uri="{FF2B5EF4-FFF2-40B4-BE49-F238E27FC236}">
              <a16:creationId xmlns:a16="http://schemas.microsoft.com/office/drawing/2014/main" id="{00000000-0008-0000-0900-000009000000}"/>
            </a:ext>
          </a:extLst>
        </xdr:cNvPr>
        <xdr:cNvSpPr/>
      </xdr:nvSpPr>
      <xdr:spPr>
        <a:xfrm>
          <a:off x="4901565"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962025</xdr:colOff>
      <xdr:row>26</xdr:row>
      <xdr:rowOff>57150</xdr:rowOff>
    </xdr:from>
    <xdr:to>
      <xdr:col>8</xdr:col>
      <xdr:colOff>1038225</xdr:colOff>
      <xdr:row>26</xdr:row>
      <xdr:rowOff>133350</xdr:rowOff>
    </xdr:to>
    <xdr:sp macro="" textlink="">
      <xdr:nvSpPr>
        <xdr:cNvPr id="10" name="Fluxograma: Conector 9">
          <a:extLst>
            <a:ext uri="{FF2B5EF4-FFF2-40B4-BE49-F238E27FC236}">
              <a16:creationId xmlns:a16="http://schemas.microsoft.com/office/drawing/2014/main" id="{00000000-0008-0000-0900-00000A000000}"/>
            </a:ext>
          </a:extLst>
        </xdr:cNvPr>
        <xdr:cNvSpPr/>
      </xdr:nvSpPr>
      <xdr:spPr>
        <a:xfrm>
          <a:off x="371475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38100</xdr:colOff>
      <xdr:row>30</xdr:row>
      <xdr:rowOff>161925</xdr:rowOff>
    </xdr:from>
    <xdr:to>
      <xdr:col>2</xdr:col>
      <xdr:colOff>270075</xdr:colOff>
      <xdr:row>31</xdr:row>
      <xdr:rowOff>124950</xdr:rowOff>
    </xdr:to>
    <xdr:sp macro="" textlink="">
      <xdr:nvSpPr>
        <xdr:cNvPr id="11" name="Texto Explicativo 2 (Sem Bordas) 10">
          <a:extLst>
            <a:ext uri="{FF2B5EF4-FFF2-40B4-BE49-F238E27FC236}">
              <a16:creationId xmlns:a16="http://schemas.microsoft.com/office/drawing/2014/main" id="{00000000-0008-0000-0900-00000B000000}"/>
            </a:ext>
          </a:extLst>
        </xdr:cNvPr>
        <xdr:cNvSpPr/>
      </xdr:nvSpPr>
      <xdr:spPr>
        <a:xfrm>
          <a:off x="666750" y="553402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632460</xdr:colOff>
      <xdr:row>4</xdr:row>
      <xdr:rowOff>0</xdr:rowOff>
    </xdr:to>
    <xdr:sp macro="" textlink="">
      <xdr:nvSpPr>
        <xdr:cNvPr id="2" name="Retângulo de cantos arredondados 1">
          <a:extLst>
            <a:ext uri="{FF2B5EF4-FFF2-40B4-BE49-F238E27FC236}">
              <a16:creationId xmlns:a16="http://schemas.microsoft.com/office/drawing/2014/main" id="{00000000-0008-0000-0A00-000002000000}"/>
            </a:ext>
          </a:extLst>
        </xdr:cNvPr>
        <xdr:cNvSpPr/>
      </xdr:nvSpPr>
      <xdr:spPr>
        <a:xfrm>
          <a:off x="0" y="590550"/>
          <a:ext cx="591883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167640</xdr:colOff>
      <xdr:row>2</xdr:row>
      <xdr:rowOff>53340</xdr:rowOff>
    </xdr:from>
    <xdr:to>
      <xdr:col>17</xdr:col>
      <xdr:colOff>590550</xdr:colOff>
      <xdr:row>4</xdr:row>
      <xdr:rowOff>26035</xdr:rowOff>
    </xdr:to>
    <xdr:pic>
      <xdr:nvPicPr>
        <xdr:cNvPr id="4" name="Imagem 3" descr="Image result for metas png">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02539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182879</xdr:colOff>
      <xdr:row>28</xdr:row>
      <xdr:rowOff>66675</xdr:rowOff>
    </xdr:from>
    <xdr:to>
      <xdr:col>16</xdr:col>
      <xdr:colOff>57150</xdr:colOff>
      <xdr:row>45</xdr:row>
      <xdr:rowOff>142875</xdr:rowOff>
    </xdr:to>
    <xdr:graphicFrame macro="">
      <xdr:nvGraphicFramePr>
        <xdr:cNvPr id="5" name="Gráfico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607693</xdr:colOff>
      <xdr:row>27</xdr:row>
      <xdr:rowOff>60961</xdr:rowOff>
    </xdr:from>
    <xdr:to>
      <xdr:col>16</xdr:col>
      <xdr:colOff>171450</xdr:colOff>
      <xdr:row>46</xdr:row>
      <xdr:rowOff>49861</xdr:rowOff>
    </xdr:to>
    <xdr:sp macro="" textlink="">
      <xdr:nvSpPr>
        <xdr:cNvPr id="6" name="Retângulo de cantos arredondados 5">
          <a:extLst>
            <a:ext uri="{FF2B5EF4-FFF2-40B4-BE49-F238E27FC236}">
              <a16:creationId xmlns:a16="http://schemas.microsoft.com/office/drawing/2014/main" id="{00000000-0008-0000-0A00-000006000000}"/>
            </a:ext>
          </a:extLst>
        </xdr:cNvPr>
        <xdr:cNvSpPr/>
      </xdr:nvSpPr>
      <xdr:spPr>
        <a:xfrm>
          <a:off x="607693" y="4966336"/>
          <a:ext cx="5107307" cy="3456000"/>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281939</xdr:colOff>
      <xdr:row>26</xdr:row>
      <xdr:rowOff>17145</xdr:rowOff>
    </xdr:from>
    <xdr:to>
      <xdr:col>9</xdr:col>
      <xdr:colOff>371474</xdr:colOff>
      <xdr:row>26</xdr:row>
      <xdr:rowOff>142875</xdr:rowOff>
    </xdr:to>
    <xdr:sp macro="" textlink="">
      <xdr:nvSpPr>
        <xdr:cNvPr id="8" name="Fluxograma: Conector 7">
          <a:extLst>
            <a:ext uri="{FF2B5EF4-FFF2-40B4-BE49-F238E27FC236}">
              <a16:creationId xmlns:a16="http://schemas.microsoft.com/office/drawing/2014/main" id="{00000000-0008-0000-0A00-000008000000}"/>
            </a:ext>
          </a:extLst>
        </xdr:cNvPr>
        <xdr:cNvSpPr/>
      </xdr:nvSpPr>
      <xdr:spPr>
        <a:xfrm>
          <a:off x="3034664" y="4760595"/>
          <a:ext cx="89535" cy="12573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60960</xdr:colOff>
      <xdr:row>5</xdr:row>
      <xdr:rowOff>63832</xdr:rowOff>
    </xdr:from>
    <xdr:to>
      <xdr:col>1</xdr:col>
      <xdr:colOff>179705</xdr:colOff>
      <xdr:row>8</xdr:row>
      <xdr:rowOff>121385</xdr:rowOff>
    </xdr:to>
    <xdr:pic>
      <xdr:nvPicPr>
        <xdr:cNvPr id="10" name="Imagem 9" descr="Image result for conciliação">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flipH="1">
          <a:off x="60960" y="1111582"/>
          <a:ext cx="750570" cy="613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304800</xdr:colOff>
      <xdr:row>20</xdr:row>
      <xdr:rowOff>141605</xdr:rowOff>
    </xdr:to>
    <xdr:sp macro="" textlink="">
      <xdr:nvSpPr>
        <xdr:cNvPr id="11" name="AutoShape 1" descr="https://sigest.jt.jus.br/BSC/images/amarelo.png">
          <a:extLst>
            <a:ext uri="{FF2B5EF4-FFF2-40B4-BE49-F238E27FC236}">
              <a16:creationId xmlns:a16="http://schemas.microsoft.com/office/drawing/2014/main" id="{00000000-0008-0000-0A00-00000B000000}"/>
            </a:ext>
          </a:extLst>
        </xdr:cNvPr>
        <xdr:cNvSpPr>
          <a:spLocks noChangeAspect="1" noChangeArrowheads="1"/>
        </xdr:cNvSpPr>
      </xdr:nvSpPr>
      <xdr:spPr bwMode="auto">
        <a:xfrm>
          <a:off x="5934075" y="3438525"/>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72388</xdr:colOff>
      <xdr:row>26</xdr:row>
      <xdr:rowOff>57150</xdr:rowOff>
    </xdr:from>
    <xdr:to>
      <xdr:col>1</xdr:col>
      <xdr:colOff>147988</xdr:colOff>
      <xdr:row>26</xdr:row>
      <xdr:rowOff>146098</xdr:rowOff>
    </xdr:to>
    <xdr:sp macro="" textlink="">
      <xdr:nvSpPr>
        <xdr:cNvPr id="18" name="Fluxograma: Conector 17">
          <a:extLst>
            <a:ext uri="{FF2B5EF4-FFF2-40B4-BE49-F238E27FC236}">
              <a16:creationId xmlns:a16="http://schemas.microsoft.com/office/drawing/2014/main" id="{00000000-0008-0000-0A00-000012000000}"/>
            </a:ext>
          </a:extLst>
        </xdr:cNvPr>
        <xdr:cNvSpPr/>
      </xdr:nvSpPr>
      <xdr:spPr>
        <a:xfrm>
          <a:off x="701038" y="4800600"/>
          <a:ext cx="75600" cy="88948"/>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15240</xdr:colOff>
      <xdr:row>28</xdr:row>
      <xdr:rowOff>74295</xdr:rowOff>
    </xdr:from>
    <xdr:to>
      <xdr:col>9</xdr:col>
      <xdr:colOff>15240</xdr:colOff>
      <xdr:row>28</xdr:row>
      <xdr:rowOff>150495</xdr:rowOff>
    </xdr:to>
    <xdr:sp macro="" textlink="">
      <xdr:nvSpPr>
        <xdr:cNvPr id="20" name="Fluxograma: Conector 19">
          <a:extLst>
            <a:ext uri="{FF2B5EF4-FFF2-40B4-BE49-F238E27FC236}">
              <a16:creationId xmlns:a16="http://schemas.microsoft.com/office/drawing/2014/main" id="{00000000-0008-0000-0A00-000014000000}"/>
            </a:ext>
          </a:extLst>
        </xdr:cNvPr>
        <xdr:cNvSpPr/>
      </xdr:nvSpPr>
      <xdr:spPr>
        <a:xfrm>
          <a:off x="2644140" y="5141595"/>
          <a:ext cx="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254500</xdr:colOff>
      <xdr:row>2</xdr:row>
      <xdr:rowOff>31218</xdr:rowOff>
    </xdr:to>
    <xdr:pic>
      <xdr:nvPicPr>
        <xdr:cNvPr id="22" name="Imagem 2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81915</xdr:colOff>
      <xdr:row>26</xdr:row>
      <xdr:rowOff>55244</xdr:rowOff>
    </xdr:from>
    <xdr:to>
      <xdr:col>12</xdr:col>
      <xdr:colOff>66675</xdr:colOff>
      <xdr:row>26</xdr:row>
      <xdr:rowOff>133349</xdr:rowOff>
    </xdr:to>
    <xdr:sp macro="" textlink="">
      <xdr:nvSpPr>
        <xdr:cNvPr id="28" name="Fluxograma: Conector 27">
          <a:extLst>
            <a:ext uri="{FF2B5EF4-FFF2-40B4-BE49-F238E27FC236}">
              <a16:creationId xmlns:a16="http://schemas.microsoft.com/office/drawing/2014/main" id="{00000000-0008-0000-0A00-00001C000000}"/>
            </a:ext>
          </a:extLst>
        </xdr:cNvPr>
        <xdr:cNvSpPr/>
      </xdr:nvSpPr>
      <xdr:spPr>
        <a:xfrm>
          <a:off x="4091940" y="4798694"/>
          <a:ext cx="118110" cy="78105"/>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95250</xdr:colOff>
      <xdr:row>29</xdr:row>
      <xdr:rowOff>47625</xdr:rowOff>
    </xdr:from>
    <xdr:to>
      <xdr:col>2</xdr:col>
      <xdr:colOff>327225</xdr:colOff>
      <xdr:row>30</xdr:row>
      <xdr:rowOff>10650</xdr:rowOff>
    </xdr:to>
    <xdr:sp macro="" textlink="">
      <xdr:nvSpPr>
        <xdr:cNvPr id="13" name="Texto Explicativo 2 (Sem Bordas) 12">
          <a:extLst>
            <a:ext uri="{FF2B5EF4-FFF2-40B4-BE49-F238E27FC236}">
              <a16:creationId xmlns:a16="http://schemas.microsoft.com/office/drawing/2014/main" id="{00000000-0008-0000-0A00-00000D000000}"/>
            </a:ext>
          </a:extLst>
        </xdr:cNvPr>
        <xdr:cNvSpPr/>
      </xdr:nvSpPr>
      <xdr:spPr>
        <a:xfrm>
          <a:off x="723900" y="5276850"/>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632460</xdr:colOff>
      <xdr:row>4</xdr:row>
      <xdr:rowOff>0</xdr:rowOff>
    </xdr:to>
    <xdr:sp macro="" textlink="">
      <xdr:nvSpPr>
        <xdr:cNvPr id="2" name="Retângulo de cantos arredondados 1">
          <a:extLst>
            <a:ext uri="{FF2B5EF4-FFF2-40B4-BE49-F238E27FC236}">
              <a16:creationId xmlns:a16="http://schemas.microsoft.com/office/drawing/2014/main" id="{00000000-0008-0000-0B00-000002000000}"/>
            </a:ext>
          </a:extLst>
        </xdr:cNvPr>
        <xdr:cNvSpPr/>
      </xdr:nvSpPr>
      <xdr:spPr>
        <a:xfrm>
          <a:off x="0" y="590550"/>
          <a:ext cx="591883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167640</xdr:colOff>
      <xdr:row>2</xdr:row>
      <xdr:rowOff>53340</xdr:rowOff>
    </xdr:from>
    <xdr:to>
      <xdr:col>17</xdr:col>
      <xdr:colOff>590550</xdr:colOff>
      <xdr:row>4</xdr:row>
      <xdr:rowOff>29210</xdr:rowOff>
    </xdr:to>
    <xdr:pic>
      <xdr:nvPicPr>
        <xdr:cNvPr id="4" name="Imagem 3" descr="Image result for metas png">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02539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41910</xdr:colOff>
      <xdr:row>27</xdr:row>
      <xdr:rowOff>32385</xdr:rowOff>
    </xdr:from>
    <xdr:to>
      <xdr:col>16</xdr:col>
      <xdr:colOff>104775</xdr:colOff>
      <xdr:row>43</xdr:row>
      <xdr:rowOff>104775</xdr:rowOff>
    </xdr:to>
    <xdr:graphicFrame macro="">
      <xdr:nvGraphicFramePr>
        <xdr:cNvPr id="5" name="Gráfico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89535</xdr:colOff>
      <xdr:row>27</xdr:row>
      <xdr:rowOff>13335</xdr:rowOff>
    </xdr:from>
    <xdr:to>
      <xdr:col>17</xdr:col>
      <xdr:colOff>38100</xdr:colOff>
      <xdr:row>44</xdr:row>
      <xdr:rowOff>34290</xdr:rowOff>
    </xdr:to>
    <xdr:sp macro="" textlink="">
      <xdr:nvSpPr>
        <xdr:cNvPr id="6" name="Retângulo de cantos arredondados 5">
          <a:extLst>
            <a:ext uri="{FF2B5EF4-FFF2-40B4-BE49-F238E27FC236}">
              <a16:creationId xmlns:a16="http://schemas.microsoft.com/office/drawing/2014/main" id="{00000000-0008-0000-0B00-000006000000}"/>
            </a:ext>
          </a:extLst>
        </xdr:cNvPr>
        <xdr:cNvSpPr/>
      </xdr:nvSpPr>
      <xdr:spPr>
        <a:xfrm>
          <a:off x="718185" y="4975860"/>
          <a:ext cx="4625340"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3810</xdr:colOff>
      <xdr:row>26</xdr:row>
      <xdr:rowOff>45720</xdr:rowOff>
    </xdr:from>
    <xdr:to>
      <xdr:col>7</xdr:col>
      <xdr:colOff>3810</xdr:colOff>
      <xdr:row>26</xdr:row>
      <xdr:rowOff>121920</xdr:rowOff>
    </xdr:to>
    <xdr:sp macro="" textlink="">
      <xdr:nvSpPr>
        <xdr:cNvPr id="16" name="Fluxograma: Conector 15">
          <a:extLst>
            <a:ext uri="{FF2B5EF4-FFF2-40B4-BE49-F238E27FC236}">
              <a16:creationId xmlns:a16="http://schemas.microsoft.com/office/drawing/2014/main" id="{00000000-0008-0000-0B00-000010000000}"/>
            </a:ext>
          </a:extLst>
        </xdr:cNvPr>
        <xdr:cNvSpPr/>
      </xdr:nvSpPr>
      <xdr:spPr>
        <a:xfrm>
          <a:off x="2308860" y="4617720"/>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7</xdr:col>
      <xdr:colOff>1905</xdr:colOff>
      <xdr:row>26</xdr:row>
      <xdr:rowOff>45720</xdr:rowOff>
    </xdr:from>
    <xdr:to>
      <xdr:col>7</xdr:col>
      <xdr:colOff>1905</xdr:colOff>
      <xdr:row>26</xdr:row>
      <xdr:rowOff>121920</xdr:rowOff>
    </xdr:to>
    <xdr:sp macro="" textlink="">
      <xdr:nvSpPr>
        <xdr:cNvPr id="18" name="Fluxograma: Conector 17">
          <a:extLst>
            <a:ext uri="{FF2B5EF4-FFF2-40B4-BE49-F238E27FC236}">
              <a16:creationId xmlns:a16="http://schemas.microsoft.com/office/drawing/2014/main" id="{00000000-0008-0000-0B00-000012000000}"/>
            </a:ext>
          </a:extLst>
        </xdr:cNvPr>
        <xdr:cNvSpPr/>
      </xdr:nvSpPr>
      <xdr:spPr>
        <a:xfrm>
          <a:off x="2306955" y="4617720"/>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112395</xdr:colOff>
      <xdr:row>26</xdr:row>
      <xdr:rowOff>45720</xdr:rowOff>
    </xdr:from>
    <xdr:to>
      <xdr:col>6</xdr:col>
      <xdr:colOff>112395</xdr:colOff>
      <xdr:row>26</xdr:row>
      <xdr:rowOff>121920</xdr:rowOff>
    </xdr:to>
    <xdr:sp macro="" textlink="">
      <xdr:nvSpPr>
        <xdr:cNvPr id="20" name="Fluxograma: Conector 19">
          <a:extLst>
            <a:ext uri="{FF2B5EF4-FFF2-40B4-BE49-F238E27FC236}">
              <a16:creationId xmlns:a16="http://schemas.microsoft.com/office/drawing/2014/main" id="{00000000-0008-0000-0B00-000014000000}"/>
            </a:ext>
          </a:extLst>
        </xdr:cNvPr>
        <xdr:cNvSpPr/>
      </xdr:nvSpPr>
      <xdr:spPr>
        <a:xfrm>
          <a:off x="2303145" y="4617720"/>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110490</xdr:colOff>
      <xdr:row>27</xdr:row>
      <xdr:rowOff>45720</xdr:rowOff>
    </xdr:from>
    <xdr:to>
      <xdr:col>6</xdr:col>
      <xdr:colOff>110490</xdr:colOff>
      <xdr:row>27</xdr:row>
      <xdr:rowOff>121920</xdr:rowOff>
    </xdr:to>
    <xdr:sp macro="" textlink="">
      <xdr:nvSpPr>
        <xdr:cNvPr id="23" name="Fluxograma: Conector 22">
          <a:extLst>
            <a:ext uri="{FF2B5EF4-FFF2-40B4-BE49-F238E27FC236}">
              <a16:creationId xmlns:a16="http://schemas.microsoft.com/office/drawing/2014/main" id="{00000000-0008-0000-0B00-000017000000}"/>
            </a:ext>
          </a:extLst>
        </xdr:cNvPr>
        <xdr:cNvSpPr/>
      </xdr:nvSpPr>
      <xdr:spPr>
        <a:xfrm>
          <a:off x="2301240" y="4779645"/>
          <a:ext cx="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257675</xdr:colOff>
      <xdr:row>2</xdr:row>
      <xdr:rowOff>28043</xdr:rowOff>
    </xdr:to>
    <xdr:pic>
      <xdr:nvPicPr>
        <xdr:cNvPr id="25" name="Imagem 24">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4</xdr:row>
      <xdr:rowOff>57149</xdr:rowOff>
    </xdr:from>
    <xdr:to>
      <xdr:col>1</xdr:col>
      <xdr:colOff>173475</xdr:colOff>
      <xdr:row>8</xdr:row>
      <xdr:rowOff>152399</xdr:rowOff>
    </xdr:to>
    <xdr:grpSp>
      <xdr:nvGrpSpPr>
        <xdr:cNvPr id="26" name="Grupo 6">
          <a:extLst>
            <a:ext uri="{FF2B5EF4-FFF2-40B4-BE49-F238E27FC236}">
              <a16:creationId xmlns:a16="http://schemas.microsoft.com/office/drawing/2014/main" id="{00000000-0008-0000-0B00-00001A000000}"/>
            </a:ext>
          </a:extLst>
        </xdr:cNvPr>
        <xdr:cNvGrpSpPr/>
      </xdr:nvGrpSpPr>
      <xdr:grpSpPr>
        <a:xfrm>
          <a:off x="82550" y="923924"/>
          <a:ext cx="748150" cy="857250"/>
          <a:chOff x="4640580" y="6536055"/>
          <a:chExt cx="1684020" cy="1114425"/>
        </a:xfrm>
      </xdr:grpSpPr>
      <xdr:pic>
        <xdr:nvPicPr>
          <xdr:cNvPr id="27" name="Imagem 26" descr="Image result for prazo médio">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4"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4640580" y="6536055"/>
            <a:ext cx="1485900" cy="11144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magem 27" descr="Image result for tempo duração processo">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5"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585460" y="6841052"/>
            <a:ext cx="739140" cy="7684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948690</xdr:colOff>
      <xdr:row>25</xdr:row>
      <xdr:rowOff>55245</xdr:rowOff>
    </xdr:from>
    <xdr:to>
      <xdr:col>10</xdr:col>
      <xdr:colOff>72390</xdr:colOff>
      <xdr:row>25</xdr:row>
      <xdr:rowOff>131445</xdr:rowOff>
    </xdr:to>
    <xdr:sp macro="" textlink="">
      <xdr:nvSpPr>
        <xdr:cNvPr id="29" name="Fluxograma: Conector 28">
          <a:extLst>
            <a:ext uri="{FF2B5EF4-FFF2-40B4-BE49-F238E27FC236}">
              <a16:creationId xmlns:a16="http://schemas.microsoft.com/office/drawing/2014/main" id="{00000000-0008-0000-0B00-00001D000000}"/>
            </a:ext>
          </a:extLst>
        </xdr:cNvPr>
        <xdr:cNvSpPr/>
      </xdr:nvSpPr>
      <xdr:spPr>
        <a:xfrm>
          <a:off x="3577590" y="461772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729615</xdr:colOff>
      <xdr:row>25</xdr:row>
      <xdr:rowOff>55245</xdr:rowOff>
    </xdr:from>
    <xdr:to>
      <xdr:col>6</xdr:col>
      <xdr:colOff>34290</xdr:colOff>
      <xdr:row>25</xdr:row>
      <xdr:rowOff>131445</xdr:rowOff>
    </xdr:to>
    <xdr:sp macro="" textlink="">
      <xdr:nvSpPr>
        <xdr:cNvPr id="30" name="Fluxograma: Conector 29">
          <a:extLst>
            <a:ext uri="{FF2B5EF4-FFF2-40B4-BE49-F238E27FC236}">
              <a16:creationId xmlns:a16="http://schemas.microsoft.com/office/drawing/2014/main" id="{00000000-0008-0000-0B00-00001E000000}"/>
            </a:ext>
          </a:extLst>
        </xdr:cNvPr>
        <xdr:cNvSpPr/>
      </xdr:nvSpPr>
      <xdr:spPr>
        <a:xfrm>
          <a:off x="2148840" y="461772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43815</xdr:colOff>
      <xdr:row>25</xdr:row>
      <xdr:rowOff>55245</xdr:rowOff>
    </xdr:from>
    <xdr:to>
      <xdr:col>13</xdr:col>
      <xdr:colOff>120015</xdr:colOff>
      <xdr:row>25</xdr:row>
      <xdr:rowOff>131445</xdr:rowOff>
    </xdr:to>
    <xdr:sp macro="" textlink="">
      <xdr:nvSpPr>
        <xdr:cNvPr id="31" name="Fluxograma: Conector 30">
          <a:extLst>
            <a:ext uri="{FF2B5EF4-FFF2-40B4-BE49-F238E27FC236}">
              <a16:creationId xmlns:a16="http://schemas.microsoft.com/office/drawing/2014/main" id="{00000000-0008-0000-0B00-00001F000000}"/>
            </a:ext>
          </a:extLst>
        </xdr:cNvPr>
        <xdr:cNvSpPr/>
      </xdr:nvSpPr>
      <xdr:spPr>
        <a:xfrm>
          <a:off x="4549140" y="4617720"/>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171450</xdr:colOff>
      <xdr:row>29</xdr:row>
      <xdr:rowOff>76200</xdr:rowOff>
    </xdr:from>
    <xdr:to>
      <xdr:col>2</xdr:col>
      <xdr:colOff>403425</xdr:colOff>
      <xdr:row>30</xdr:row>
      <xdr:rowOff>39225</xdr:rowOff>
    </xdr:to>
    <xdr:sp macro="" textlink="">
      <xdr:nvSpPr>
        <xdr:cNvPr id="17" name="Texto Explicativo 2 (Sem Bordas) 16">
          <a:extLst>
            <a:ext uri="{FF2B5EF4-FFF2-40B4-BE49-F238E27FC236}">
              <a16:creationId xmlns:a16="http://schemas.microsoft.com/office/drawing/2014/main" id="{00000000-0008-0000-0B00-000011000000}"/>
            </a:ext>
          </a:extLst>
        </xdr:cNvPr>
        <xdr:cNvSpPr/>
      </xdr:nvSpPr>
      <xdr:spPr>
        <a:xfrm>
          <a:off x="800100" y="536257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632460</xdr:colOff>
      <xdr:row>4</xdr:row>
      <xdr:rowOff>0</xdr:rowOff>
    </xdr:to>
    <xdr:sp macro="" textlink="">
      <xdr:nvSpPr>
        <xdr:cNvPr id="2" name="Retângulo de cantos arredondados 1">
          <a:extLst>
            <a:ext uri="{FF2B5EF4-FFF2-40B4-BE49-F238E27FC236}">
              <a16:creationId xmlns:a16="http://schemas.microsoft.com/office/drawing/2014/main" id="{00000000-0008-0000-0C00-000002000000}"/>
            </a:ext>
          </a:extLst>
        </xdr:cNvPr>
        <xdr:cNvSpPr/>
      </xdr:nvSpPr>
      <xdr:spPr>
        <a:xfrm>
          <a:off x="0" y="590550"/>
          <a:ext cx="593788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167640</xdr:colOff>
      <xdr:row>2</xdr:row>
      <xdr:rowOff>53340</xdr:rowOff>
    </xdr:from>
    <xdr:to>
      <xdr:col>17</xdr:col>
      <xdr:colOff>590550</xdr:colOff>
      <xdr:row>4</xdr:row>
      <xdr:rowOff>26035</xdr:rowOff>
    </xdr:to>
    <xdr:pic>
      <xdr:nvPicPr>
        <xdr:cNvPr id="3" name="Imagem 2" descr="Image result for metas png">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02539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190499</xdr:colOff>
      <xdr:row>27</xdr:row>
      <xdr:rowOff>101601</xdr:rowOff>
    </xdr:from>
    <xdr:to>
      <xdr:col>17</xdr:col>
      <xdr:colOff>38099</xdr:colOff>
      <xdr:row>44</xdr:row>
      <xdr:rowOff>45085</xdr:rowOff>
    </xdr:to>
    <xdr:graphicFrame macro="">
      <xdr:nvGraphicFramePr>
        <xdr:cNvPr id="4" name="Gráfico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80010</xdr:colOff>
      <xdr:row>27</xdr:row>
      <xdr:rowOff>32385</xdr:rowOff>
    </xdr:from>
    <xdr:to>
      <xdr:col>17</xdr:col>
      <xdr:colOff>123825</xdr:colOff>
      <xdr:row>44</xdr:row>
      <xdr:rowOff>53340</xdr:rowOff>
    </xdr:to>
    <xdr:sp macro="" textlink="">
      <xdr:nvSpPr>
        <xdr:cNvPr id="5" name="Retângulo de cantos arredondados 5">
          <a:extLst>
            <a:ext uri="{FF2B5EF4-FFF2-40B4-BE49-F238E27FC236}">
              <a16:creationId xmlns:a16="http://schemas.microsoft.com/office/drawing/2014/main" id="{00000000-0008-0000-0C00-000005000000}"/>
            </a:ext>
          </a:extLst>
        </xdr:cNvPr>
        <xdr:cNvSpPr/>
      </xdr:nvSpPr>
      <xdr:spPr>
        <a:xfrm>
          <a:off x="708660" y="4994910"/>
          <a:ext cx="4720590"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110490</xdr:colOff>
      <xdr:row>27</xdr:row>
      <xdr:rowOff>45720</xdr:rowOff>
    </xdr:from>
    <xdr:to>
      <xdr:col>6</xdr:col>
      <xdr:colOff>110490</xdr:colOff>
      <xdr:row>27</xdr:row>
      <xdr:rowOff>121920</xdr:rowOff>
    </xdr:to>
    <xdr:sp macro="" textlink="">
      <xdr:nvSpPr>
        <xdr:cNvPr id="18" name="Fluxograma: Conector 17">
          <a:extLst>
            <a:ext uri="{FF2B5EF4-FFF2-40B4-BE49-F238E27FC236}">
              <a16:creationId xmlns:a16="http://schemas.microsoft.com/office/drawing/2014/main" id="{00000000-0008-0000-0C00-000012000000}"/>
            </a:ext>
          </a:extLst>
        </xdr:cNvPr>
        <xdr:cNvSpPr/>
      </xdr:nvSpPr>
      <xdr:spPr>
        <a:xfrm>
          <a:off x="2301240" y="4932045"/>
          <a:ext cx="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254500</xdr:colOff>
      <xdr:row>2</xdr:row>
      <xdr:rowOff>31218</xdr:rowOff>
    </xdr:to>
    <xdr:pic>
      <xdr:nvPicPr>
        <xdr:cNvPr id="20" name="Imagem 19">
          <a:extLst>
            <a:ext uri="{FF2B5EF4-FFF2-40B4-BE49-F238E27FC236}">
              <a16:creationId xmlns:a16="http://schemas.microsoft.com/office/drawing/2014/main" id="{00000000-0008-0000-0C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4</xdr:row>
      <xdr:rowOff>38100</xdr:rowOff>
    </xdr:from>
    <xdr:to>
      <xdr:col>1</xdr:col>
      <xdr:colOff>135375</xdr:colOff>
      <xdr:row>8</xdr:row>
      <xdr:rowOff>143475</xdr:rowOff>
    </xdr:to>
    <xdr:grpSp>
      <xdr:nvGrpSpPr>
        <xdr:cNvPr id="21" name="Grupo 6">
          <a:extLst>
            <a:ext uri="{FF2B5EF4-FFF2-40B4-BE49-F238E27FC236}">
              <a16:creationId xmlns:a16="http://schemas.microsoft.com/office/drawing/2014/main" id="{00000000-0008-0000-0C00-000015000000}"/>
            </a:ext>
          </a:extLst>
        </xdr:cNvPr>
        <xdr:cNvGrpSpPr/>
      </xdr:nvGrpSpPr>
      <xdr:grpSpPr>
        <a:xfrm>
          <a:off x="44450" y="904875"/>
          <a:ext cx="748150" cy="864200"/>
          <a:chOff x="4640580" y="6536055"/>
          <a:chExt cx="1684020" cy="1114425"/>
        </a:xfrm>
      </xdr:grpSpPr>
      <xdr:pic>
        <xdr:nvPicPr>
          <xdr:cNvPr id="22" name="Imagem 21" descr="Image result for prazo médio">
            <a:extLst>
              <a:ext uri="{FF2B5EF4-FFF2-40B4-BE49-F238E27FC236}">
                <a16:creationId xmlns:a16="http://schemas.microsoft.com/office/drawing/2014/main" id="{00000000-0008-0000-0C00-000016000000}"/>
              </a:ext>
            </a:extLst>
          </xdr:cNvPr>
          <xdr:cNvPicPr>
            <a:picLocks noChangeAspect="1" noChangeArrowheads="1"/>
          </xdr:cNvPicPr>
        </xdr:nvPicPr>
        <xdr:blipFill>
          <a:blip xmlns:r="http://schemas.openxmlformats.org/officeDocument/2006/relationships" r:embed="rId4"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4640580" y="6536055"/>
            <a:ext cx="1485900" cy="11144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Imagem 22" descr="Image result for tempo duração processo">
            <a:extLst>
              <a:ext uri="{FF2B5EF4-FFF2-40B4-BE49-F238E27FC236}">
                <a16:creationId xmlns:a16="http://schemas.microsoft.com/office/drawing/2014/main" id="{00000000-0008-0000-0C00-000017000000}"/>
              </a:ext>
            </a:extLst>
          </xdr:cNvPr>
          <xdr:cNvPicPr>
            <a:picLocks noChangeAspect="1" noChangeArrowheads="1"/>
          </xdr:cNvPicPr>
        </xdr:nvPicPr>
        <xdr:blipFill>
          <a:blip xmlns:r="http://schemas.openxmlformats.org/officeDocument/2006/relationships" r:embed="rId5"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585460" y="6841052"/>
            <a:ext cx="739140" cy="7684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10</xdr:col>
      <xdr:colOff>34290</xdr:colOff>
      <xdr:row>25</xdr:row>
      <xdr:rowOff>55245</xdr:rowOff>
    </xdr:from>
    <xdr:to>
      <xdr:col>10</xdr:col>
      <xdr:colOff>110490</xdr:colOff>
      <xdr:row>25</xdr:row>
      <xdr:rowOff>131445</xdr:rowOff>
    </xdr:to>
    <xdr:sp macro="" textlink="">
      <xdr:nvSpPr>
        <xdr:cNvPr id="27" name="Fluxograma: Conector 26">
          <a:extLst>
            <a:ext uri="{FF2B5EF4-FFF2-40B4-BE49-F238E27FC236}">
              <a16:creationId xmlns:a16="http://schemas.microsoft.com/office/drawing/2014/main" id="{00000000-0008-0000-0C00-00001B000000}"/>
            </a:ext>
          </a:extLst>
        </xdr:cNvPr>
        <xdr:cNvSpPr/>
      </xdr:nvSpPr>
      <xdr:spPr>
        <a:xfrm>
          <a:off x="3615690" y="461772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729615</xdr:colOff>
      <xdr:row>25</xdr:row>
      <xdr:rowOff>55245</xdr:rowOff>
    </xdr:from>
    <xdr:to>
      <xdr:col>6</xdr:col>
      <xdr:colOff>34290</xdr:colOff>
      <xdr:row>25</xdr:row>
      <xdr:rowOff>131445</xdr:rowOff>
    </xdr:to>
    <xdr:sp macro="" textlink="">
      <xdr:nvSpPr>
        <xdr:cNvPr id="28" name="Fluxograma: Conector 27">
          <a:extLst>
            <a:ext uri="{FF2B5EF4-FFF2-40B4-BE49-F238E27FC236}">
              <a16:creationId xmlns:a16="http://schemas.microsoft.com/office/drawing/2014/main" id="{00000000-0008-0000-0C00-00001C000000}"/>
            </a:ext>
          </a:extLst>
        </xdr:cNvPr>
        <xdr:cNvSpPr/>
      </xdr:nvSpPr>
      <xdr:spPr>
        <a:xfrm>
          <a:off x="2148840" y="461772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91440</xdr:colOff>
      <xdr:row>25</xdr:row>
      <xdr:rowOff>55245</xdr:rowOff>
    </xdr:from>
    <xdr:to>
      <xdr:col>13</xdr:col>
      <xdr:colOff>167640</xdr:colOff>
      <xdr:row>25</xdr:row>
      <xdr:rowOff>131445</xdr:rowOff>
    </xdr:to>
    <xdr:sp macro="" textlink="">
      <xdr:nvSpPr>
        <xdr:cNvPr id="29" name="Fluxograma: Conector 28">
          <a:extLst>
            <a:ext uri="{FF2B5EF4-FFF2-40B4-BE49-F238E27FC236}">
              <a16:creationId xmlns:a16="http://schemas.microsoft.com/office/drawing/2014/main" id="{00000000-0008-0000-0C00-00001D000000}"/>
            </a:ext>
          </a:extLst>
        </xdr:cNvPr>
        <xdr:cNvSpPr/>
      </xdr:nvSpPr>
      <xdr:spPr>
        <a:xfrm>
          <a:off x="4596765" y="4617720"/>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161925</xdr:colOff>
      <xdr:row>29</xdr:row>
      <xdr:rowOff>95250</xdr:rowOff>
    </xdr:from>
    <xdr:to>
      <xdr:col>2</xdr:col>
      <xdr:colOff>393900</xdr:colOff>
      <xdr:row>30</xdr:row>
      <xdr:rowOff>58275</xdr:rowOff>
    </xdr:to>
    <xdr:sp macro="" textlink="">
      <xdr:nvSpPr>
        <xdr:cNvPr id="14" name="Texto Explicativo 2 (Sem Bordas) 13">
          <a:extLst>
            <a:ext uri="{FF2B5EF4-FFF2-40B4-BE49-F238E27FC236}">
              <a16:creationId xmlns:a16="http://schemas.microsoft.com/office/drawing/2014/main" id="{00000000-0008-0000-0C00-00000E000000}"/>
            </a:ext>
          </a:extLst>
        </xdr:cNvPr>
        <xdr:cNvSpPr/>
      </xdr:nvSpPr>
      <xdr:spPr>
        <a:xfrm>
          <a:off x="790575" y="538162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632460</xdr:colOff>
      <xdr:row>4</xdr:row>
      <xdr:rowOff>0</xdr:rowOff>
    </xdr:to>
    <xdr:sp macro="" textlink="">
      <xdr:nvSpPr>
        <xdr:cNvPr id="2" name="Retângulo de cantos arredondados 1">
          <a:extLst>
            <a:ext uri="{FF2B5EF4-FFF2-40B4-BE49-F238E27FC236}">
              <a16:creationId xmlns:a16="http://schemas.microsoft.com/office/drawing/2014/main" id="{00000000-0008-0000-0D00-000002000000}"/>
            </a:ext>
          </a:extLst>
        </xdr:cNvPr>
        <xdr:cNvSpPr/>
      </xdr:nvSpPr>
      <xdr:spPr>
        <a:xfrm>
          <a:off x="0" y="590550"/>
          <a:ext cx="593788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167640</xdr:colOff>
      <xdr:row>2</xdr:row>
      <xdr:rowOff>53340</xdr:rowOff>
    </xdr:from>
    <xdr:to>
      <xdr:col>17</xdr:col>
      <xdr:colOff>590550</xdr:colOff>
      <xdr:row>4</xdr:row>
      <xdr:rowOff>26035</xdr:rowOff>
    </xdr:to>
    <xdr:pic>
      <xdr:nvPicPr>
        <xdr:cNvPr id="3" name="Imagem 2" descr="Image result for metas png">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02539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127635</xdr:colOff>
      <xdr:row>27</xdr:row>
      <xdr:rowOff>127635</xdr:rowOff>
    </xdr:from>
    <xdr:to>
      <xdr:col>17</xdr:col>
      <xdr:colOff>0</xdr:colOff>
      <xdr:row>43</xdr:row>
      <xdr:rowOff>165735</xdr:rowOff>
    </xdr:to>
    <xdr:graphicFrame macro="">
      <xdr:nvGraphicFramePr>
        <xdr:cNvPr id="4" name="Gráfico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32385</xdr:colOff>
      <xdr:row>26</xdr:row>
      <xdr:rowOff>156210</xdr:rowOff>
    </xdr:from>
    <xdr:to>
      <xdr:col>17</xdr:col>
      <xdr:colOff>114300</xdr:colOff>
      <xdr:row>44</xdr:row>
      <xdr:rowOff>15240</xdr:rowOff>
    </xdr:to>
    <xdr:sp macro="" textlink="">
      <xdr:nvSpPr>
        <xdr:cNvPr id="5" name="Retângulo de cantos arredondados 5">
          <a:extLst>
            <a:ext uri="{FF2B5EF4-FFF2-40B4-BE49-F238E27FC236}">
              <a16:creationId xmlns:a16="http://schemas.microsoft.com/office/drawing/2014/main" id="{00000000-0008-0000-0D00-000005000000}"/>
            </a:ext>
          </a:extLst>
        </xdr:cNvPr>
        <xdr:cNvSpPr/>
      </xdr:nvSpPr>
      <xdr:spPr>
        <a:xfrm>
          <a:off x="661035" y="4956810"/>
          <a:ext cx="4758690"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254500</xdr:colOff>
      <xdr:row>2</xdr:row>
      <xdr:rowOff>31218</xdr:rowOff>
    </xdr:to>
    <xdr:pic>
      <xdr:nvPicPr>
        <xdr:cNvPr id="20" name="Imagem 19">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4</xdr:row>
      <xdr:rowOff>28575</xdr:rowOff>
    </xdr:from>
    <xdr:to>
      <xdr:col>1</xdr:col>
      <xdr:colOff>163950</xdr:colOff>
      <xdr:row>8</xdr:row>
      <xdr:rowOff>133950</xdr:rowOff>
    </xdr:to>
    <xdr:grpSp>
      <xdr:nvGrpSpPr>
        <xdr:cNvPr id="21" name="Grupo 6">
          <a:extLst>
            <a:ext uri="{FF2B5EF4-FFF2-40B4-BE49-F238E27FC236}">
              <a16:creationId xmlns:a16="http://schemas.microsoft.com/office/drawing/2014/main" id="{00000000-0008-0000-0D00-000015000000}"/>
            </a:ext>
          </a:extLst>
        </xdr:cNvPr>
        <xdr:cNvGrpSpPr/>
      </xdr:nvGrpSpPr>
      <xdr:grpSpPr>
        <a:xfrm>
          <a:off x="76200" y="892175"/>
          <a:ext cx="741800" cy="870550"/>
          <a:chOff x="4640580" y="6536055"/>
          <a:chExt cx="1684020" cy="1114425"/>
        </a:xfrm>
      </xdr:grpSpPr>
      <xdr:pic>
        <xdr:nvPicPr>
          <xdr:cNvPr id="22" name="Imagem 21" descr="Image result for prazo médio">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4"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4640580" y="6536055"/>
            <a:ext cx="1485900" cy="11144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Imagem 22" descr="Image result for tempo duração processo">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5"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585460" y="6841052"/>
            <a:ext cx="739140" cy="7684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3810</xdr:colOff>
      <xdr:row>26</xdr:row>
      <xdr:rowOff>45720</xdr:rowOff>
    </xdr:from>
    <xdr:to>
      <xdr:col>7</xdr:col>
      <xdr:colOff>3810</xdr:colOff>
      <xdr:row>26</xdr:row>
      <xdr:rowOff>121920</xdr:rowOff>
    </xdr:to>
    <xdr:sp macro="" textlink="">
      <xdr:nvSpPr>
        <xdr:cNvPr id="24" name="Fluxograma: Conector 23">
          <a:extLst>
            <a:ext uri="{FF2B5EF4-FFF2-40B4-BE49-F238E27FC236}">
              <a16:creationId xmlns:a16="http://schemas.microsoft.com/office/drawing/2014/main" id="{00000000-0008-0000-0D00-000018000000}"/>
            </a:ext>
          </a:extLst>
        </xdr:cNvPr>
        <xdr:cNvSpPr/>
      </xdr:nvSpPr>
      <xdr:spPr>
        <a:xfrm>
          <a:off x="2308860" y="4770120"/>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729615</xdr:colOff>
      <xdr:row>25</xdr:row>
      <xdr:rowOff>55245</xdr:rowOff>
    </xdr:from>
    <xdr:to>
      <xdr:col>6</xdr:col>
      <xdr:colOff>34290</xdr:colOff>
      <xdr:row>25</xdr:row>
      <xdr:rowOff>131445</xdr:rowOff>
    </xdr:to>
    <xdr:sp macro="" textlink="">
      <xdr:nvSpPr>
        <xdr:cNvPr id="28" name="Fluxograma: Conector 27">
          <a:extLst>
            <a:ext uri="{FF2B5EF4-FFF2-40B4-BE49-F238E27FC236}">
              <a16:creationId xmlns:a16="http://schemas.microsoft.com/office/drawing/2014/main" id="{00000000-0008-0000-0D00-00001C000000}"/>
            </a:ext>
          </a:extLst>
        </xdr:cNvPr>
        <xdr:cNvSpPr/>
      </xdr:nvSpPr>
      <xdr:spPr>
        <a:xfrm>
          <a:off x="2148840" y="461772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100965</xdr:colOff>
      <xdr:row>25</xdr:row>
      <xdr:rowOff>55245</xdr:rowOff>
    </xdr:from>
    <xdr:to>
      <xdr:col>14</xdr:col>
      <xdr:colOff>5715</xdr:colOff>
      <xdr:row>25</xdr:row>
      <xdr:rowOff>131445</xdr:rowOff>
    </xdr:to>
    <xdr:sp macro="" textlink="">
      <xdr:nvSpPr>
        <xdr:cNvPr id="29" name="Fluxograma: Conector 28">
          <a:extLst>
            <a:ext uri="{FF2B5EF4-FFF2-40B4-BE49-F238E27FC236}">
              <a16:creationId xmlns:a16="http://schemas.microsoft.com/office/drawing/2014/main" id="{00000000-0008-0000-0D00-00001D000000}"/>
            </a:ext>
          </a:extLst>
        </xdr:cNvPr>
        <xdr:cNvSpPr/>
      </xdr:nvSpPr>
      <xdr:spPr>
        <a:xfrm>
          <a:off x="4606290" y="4617720"/>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34290</xdr:colOff>
      <xdr:row>25</xdr:row>
      <xdr:rowOff>55245</xdr:rowOff>
    </xdr:from>
    <xdr:to>
      <xdr:col>10</xdr:col>
      <xdr:colOff>110490</xdr:colOff>
      <xdr:row>25</xdr:row>
      <xdr:rowOff>131445</xdr:rowOff>
    </xdr:to>
    <xdr:sp macro="" textlink="">
      <xdr:nvSpPr>
        <xdr:cNvPr id="30" name="Fluxograma: Conector 29">
          <a:extLst>
            <a:ext uri="{FF2B5EF4-FFF2-40B4-BE49-F238E27FC236}">
              <a16:creationId xmlns:a16="http://schemas.microsoft.com/office/drawing/2014/main" id="{00000000-0008-0000-0D00-00001E000000}"/>
            </a:ext>
          </a:extLst>
        </xdr:cNvPr>
        <xdr:cNvSpPr/>
      </xdr:nvSpPr>
      <xdr:spPr>
        <a:xfrm>
          <a:off x="3615690" y="461772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100965</xdr:colOff>
      <xdr:row>25</xdr:row>
      <xdr:rowOff>55245</xdr:rowOff>
    </xdr:from>
    <xdr:to>
      <xdr:col>14</xdr:col>
      <xdr:colOff>5715</xdr:colOff>
      <xdr:row>25</xdr:row>
      <xdr:rowOff>131445</xdr:rowOff>
    </xdr:to>
    <xdr:sp macro="" textlink="">
      <xdr:nvSpPr>
        <xdr:cNvPr id="32" name="Fluxograma: Conector 31">
          <a:extLst>
            <a:ext uri="{FF2B5EF4-FFF2-40B4-BE49-F238E27FC236}">
              <a16:creationId xmlns:a16="http://schemas.microsoft.com/office/drawing/2014/main" id="{00000000-0008-0000-0D00-000020000000}"/>
            </a:ext>
          </a:extLst>
        </xdr:cNvPr>
        <xdr:cNvSpPr/>
      </xdr:nvSpPr>
      <xdr:spPr>
        <a:xfrm>
          <a:off x="4606290" y="4617720"/>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190500</xdr:colOff>
      <xdr:row>28</xdr:row>
      <xdr:rowOff>19050</xdr:rowOff>
    </xdr:from>
    <xdr:to>
      <xdr:col>2</xdr:col>
      <xdr:colOff>422475</xdr:colOff>
      <xdr:row>29</xdr:row>
      <xdr:rowOff>1125</xdr:rowOff>
    </xdr:to>
    <xdr:sp macro="" textlink="">
      <xdr:nvSpPr>
        <xdr:cNvPr id="17" name="Texto Explicativo 2 (Sem Bordas) 16">
          <a:extLst>
            <a:ext uri="{FF2B5EF4-FFF2-40B4-BE49-F238E27FC236}">
              <a16:creationId xmlns:a16="http://schemas.microsoft.com/office/drawing/2014/main" id="{00000000-0008-0000-0D00-000011000000}"/>
            </a:ext>
          </a:extLst>
        </xdr:cNvPr>
        <xdr:cNvSpPr/>
      </xdr:nvSpPr>
      <xdr:spPr>
        <a:xfrm>
          <a:off x="819150" y="5067300"/>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pt-BR" sz="850">
            <a:solidFill>
              <a:sysClr val="windowText" lastClr="000000"/>
            </a:solidFill>
          </a:endParaRPr>
        </a:p>
      </xdr:txBody>
    </xdr:sp>
    <xdr:clientData/>
  </xdr:twoCellAnchor>
  <xdr:twoCellAnchor>
    <xdr:from>
      <xdr:col>1</xdr:col>
      <xdr:colOff>85725</xdr:colOff>
      <xdr:row>31</xdr:row>
      <xdr:rowOff>19050</xdr:rowOff>
    </xdr:from>
    <xdr:to>
      <xdr:col>2</xdr:col>
      <xdr:colOff>317700</xdr:colOff>
      <xdr:row>31</xdr:row>
      <xdr:rowOff>163050</xdr:rowOff>
    </xdr:to>
    <xdr:sp macro="" textlink="">
      <xdr:nvSpPr>
        <xdr:cNvPr id="16" name="Texto Explicativo 2 (Sem Bordas) 15">
          <a:extLst>
            <a:ext uri="{FF2B5EF4-FFF2-40B4-BE49-F238E27FC236}">
              <a16:creationId xmlns:a16="http://schemas.microsoft.com/office/drawing/2014/main" id="{00000000-0008-0000-0D00-000010000000}"/>
            </a:ext>
          </a:extLst>
        </xdr:cNvPr>
        <xdr:cNvSpPr/>
      </xdr:nvSpPr>
      <xdr:spPr>
        <a:xfrm>
          <a:off x="714375" y="566737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632460</xdr:colOff>
      <xdr:row>4</xdr:row>
      <xdr:rowOff>0</xdr:rowOff>
    </xdr:to>
    <xdr:sp macro="" textlink="">
      <xdr:nvSpPr>
        <xdr:cNvPr id="2" name="Retângulo de cantos arredondados 1">
          <a:extLst>
            <a:ext uri="{FF2B5EF4-FFF2-40B4-BE49-F238E27FC236}">
              <a16:creationId xmlns:a16="http://schemas.microsoft.com/office/drawing/2014/main" id="{E382F329-B186-4A00-8350-D8401D87B4B0}"/>
            </a:ext>
          </a:extLst>
        </xdr:cNvPr>
        <xdr:cNvSpPr/>
      </xdr:nvSpPr>
      <xdr:spPr>
        <a:xfrm>
          <a:off x="0" y="584200"/>
          <a:ext cx="6188710" cy="27940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- 2026</a:t>
          </a:r>
        </a:p>
      </xdr:txBody>
    </xdr:sp>
    <xdr:clientData/>
  </xdr:twoCellAnchor>
  <xdr:twoCellAnchor editAs="oneCell">
    <xdr:from>
      <xdr:col>15</xdr:col>
      <xdr:colOff>167640</xdr:colOff>
      <xdr:row>2</xdr:row>
      <xdr:rowOff>53340</xdr:rowOff>
    </xdr:from>
    <xdr:to>
      <xdr:col>17</xdr:col>
      <xdr:colOff>590550</xdr:colOff>
      <xdr:row>4</xdr:row>
      <xdr:rowOff>29210</xdr:rowOff>
    </xdr:to>
    <xdr:pic>
      <xdr:nvPicPr>
        <xdr:cNvPr id="3" name="Imagem 2" descr="Image result for metas png">
          <a:extLst>
            <a:ext uri="{FF2B5EF4-FFF2-40B4-BE49-F238E27FC236}">
              <a16:creationId xmlns:a16="http://schemas.microsoft.com/office/drawing/2014/main" id="{E24B0550-B8C7-4517-8410-7227AD50E71B}"/>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253990" y="440690"/>
          <a:ext cx="892810" cy="448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6985</xdr:colOff>
      <xdr:row>28</xdr:row>
      <xdr:rowOff>114299</xdr:rowOff>
    </xdr:from>
    <xdr:to>
      <xdr:col>16</xdr:col>
      <xdr:colOff>206375</xdr:colOff>
      <xdr:row>43</xdr:row>
      <xdr:rowOff>168909</xdr:rowOff>
    </xdr:to>
    <xdr:graphicFrame macro="">
      <xdr:nvGraphicFramePr>
        <xdr:cNvPr id="4" name="Gráfico 3">
          <a:extLst>
            <a:ext uri="{FF2B5EF4-FFF2-40B4-BE49-F238E27FC236}">
              <a16:creationId xmlns:a16="http://schemas.microsoft.com/office/drawing/2014/main" id="{D14F86CF-AD97-4BCC-8E09-94BA340FE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32385</xdr:colOff>
      <xdr:row>26</xdr:row>
      <xdr:rowOff>156210</xdr:rowOff>
    </xdr:from>
    <xdr:to>
      <xdr:col>17</xdr:col>
      <xdr:colOff>114300</xdr:colOff>
      <xdr:row>44</xdr:row>
      <xdr:rowOff>15240</xdr:rowOff>
    </xdr:to>
    <xdr:sp macro="" textlink="">
      <xdr:nvSpPr>
        <xdr:cNvPr id="5" name="Retângulo de cantos arredondados 5">
          <a:extLst>
            <a:ext uri="{FF2B5EF4-FFF2-40B4-BE49-F238E27FC236}">
              <a16:creationId xmlns:a16="http://schemas.microsoft.com/office/drawing/2014/main" id="{3D64F49B-2AAD-497B-A52A-69967BD3AF7F}"/>
            </a:ext>
          </a:extLst>
        </xdr:cNvPr>
        <xdr:cNvSpPr/>
      </xdr:nvSpPr>
      <xdr:spPr>
        <a:xfrm>
          <a:off x="692785" y="5026660"/>
          <a:ext cx="4977765" cy="3116580"/>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257675</xdr:colOff>
      <xdr:row>2</xdr:row>
      <xdr:rowOff>28043</xdr:rowOff>
    </xdr:to>
    <xdr:pic>
      <xdr:nvPicPr>
        <xdr:cNvPr id="6" name="Imagem 5">
          <a:extLst>
            <a:ext uri="{FF2B5EF4-FFF2-40B4-BE49-F238E27FC236}">
              <a16:creationId xmlns:a16="http://schemas.microsoft.com/office/drawing/2014/main" id="{9CBFAF83-1693-4F50-ADE4-AA36E44E02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124450" cy="418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4</xdr:row>
      <xdr:rowOff>28575</xdr:rowOff>
    </xdr:from>
    <xdr:to>
      <xdr:col>1</xdr:col>
      <xdr:colOff>163950</xdr:colOff>
      <xdr:row>8</xdr:row>
      <xdr:rowOff>133950</xdr:rowOff>
    </xdr:to>
    <xdr:grpSp>
      <xdr:nvGrpSpPr>
        <xdr:cNvPr id="7" name="Grupo 6">
          <a:extLst>
            <a:ext uri="{FF2B5EF4-FFF2-40B4-BE49-F238E27FC236}">
              <a16:creationId xmlns:a16="http://schemas.microsoft.com/office/drawing/2014/main" id="{30BD3EDF-FBF5-4294-9E6D-18388A3AB19E}"/>
            </a:ext>
          </a:extLst>
        </xdr:cNvPr>
        <xdr:cNvGrpSpPr/>
      </xdr:nvGrpSpPr>
      <xdr:grpSpPr>
        <a:xfrm>
          <a:off x="76200" y="892175"/>
          <a:ext cx="741800" cy="870550"/>
          <a:chOff x="4640580" y="6536055"/>
          <a:chExt cx="1684020" cy="1114425"/>
        </a:xfrm>
      </xdr:grpSpPr>
      <xdr:pic>
        <xdr:nvPicPr>
          <xdr:cNvPr id="8" name="Imagem 7" descr="Image result for prazo médio">
            <a:extLst>
              <a:ext uri="{FF2B5EF4-FFF2-40B4-BE49-F238E27FC236}">
                <a16:creationId xmlns:a16="http://schemas.microsoft.com/office/drawing/2014/main" id="{6D590926-0886-3FB1-286C-E8E2A1E53DA8}"/>
              </a:ext>
            </a:extLst>
          </xdr:cNvPr>
          <xdr:cNvPicPr>
            <a:picLocks noChangeAspect="1" noChangeArrowheads="1"/>
          </xdr:cNvPicPr>
        </xdr:nvPicPr>
        <xdr:blipFill>
          <a:blip xmlns:r="http://schemas.openxmlformats.org/officeDocument/2006/relationships" r:embed="rId4"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4640580" y="6536055"/>
            <a:ext cx="1485900" cy="11144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Imagem 8" descr="Image result for tempo duração processo">
            <a:extLst>
              <a:ext uri="{FF2B5EF4-FFF2-40B4-BE49-F238E27FC236}">
                <a16:creationId xmlns:a16="http://schemas.microsoft.com/office/drawing/2014/main" id="{AF11FE3F-BFD3-CC5E-347F-9B60AB7F2C8F}"/>
              </a:ext>
            </a:extLst>
          </xdr:cNvPr>
          <xdr:cNvPicPr>
            <a:picLocks noChangeAspect="1" noChangeArrowheads="1"/>
          </xdr:cNvPicPr>
        </xdr:nvPicPr>
        <xdr:blipFill>
          <a:blip xmlns:r="http://schemas.openxmlformats.org/officeDocument/2006/relationships" r:embed="rId5"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585460" y="6841052"/>
            <a:ext cx="739140" cy="7684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3810</xdr:colOff>
      <xdr:row>26</xdr:row>
      <xdr:rowOff>45720</xdr:rowOff>
    </xdr:from>
    <xdr:to>
      <xdr:col>7</xdr:col>
      <xdr:colOff>3810</xdr:colOff>
      <xdr:row>26</xdr:row>
      <xdr:rowOff>121920</xdr:rowOff>
    </xdr:to>
    <xdr:sp macro="" textlink="">
      <xdr:nvSpPr>
        <xdr:cNvPr id="10" name="Fluxograma: Conector 9">
          <a:extLst>
            <a:ext uri="{FF2B5EF4-FFF2-40B4-BE49-F238E27FC236}">
              <a16:creationId xmlns:a16="http://schemas.microsoft.com/office/drawing/2014/main" id="{73FBBE4B-53F1-4404-8222-9805DF2F29DF}"/>
            </a:ext>
          </a:extLst>
        </xdr:cNvPr>
        <xdr:cNvSpPr/>
      </xdr:nvSpPr>
      <xdr:spPr>
        <a:xfrm>
          <a:off x="2416810" y="4916170"/>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729615</xdr:colOff>
      <xdr:row>25</xdr:row>
      <xdr:rowOff>55245</xdr:rowOff>
    </xdr:from>
    <xdr:to>
      <xdr:col>6</xdr:col>
      <xdr:colOff>34290</xdr:colOff>
      <xdr:row>25</xdr:row>
      <xdr:rowOff>131445</xdr:rowOff>
    </xdr:to>
    <xdr:sp macro="" textlink="">
      <xdr:nvSpPr>
        <xdr:cNvPr id="11" name="Fluxograma: Conector 10">
          <a:extLst>
            <a:ext uri="{FF2B5EF4-FFF2-40B4-BE49-F238E27FC236}">
              <a16:creationId xmlns:a16="http://schemas.microsoft.com/office/drawing/2014/main" id="{CDA1BA8F-BF3A-40D6-A328-28D6E936F38B}"/>
            </a:ext>
          </a:extLst>
        </xdr:cNvPr>
        <xdr:cNvSpPr/>
      </xdr:nvSpPr>
      <xdr:spPr>
        <a:xfrm>
          <a:off x="2215515" y="4760595"/>
          <a:ext cx="111125"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100965</xdr:colOff>
      <xdr:row>25</xdr:row>
      <xdr:rowOff>55245</xdr:rowOff>
    </xdr:from>
    <xdr:to>
      <xdr:col>14</xdr:col>
      <xdr:colOff>5715</xdr:colOff>
      <xdr:row>25</xdr:row>
      <xdr:rowOff>131445</xdr:rowOff>
    </xdr:to>
    <xdr:sp macro="" textlink="">
      <xdr:nvSpPr>
        <xdr:cNvPr id="12" name="Fluxograma: Conector 11">
          <a:extLst>
            <a:ext uri="{FF2B5EF4-FFF2-40B4-BE49-F238E27FC236}">
              <a16:creationId xmlns:a16="http://schemas.microsoft.com/office/drawing/2014/main" id="{2C45056A-6199-45B5-997F-180C3D7375C4}"/>
            </a:ext>
          </a:extLst>
        </xdr:cNvPr>
        <xdr:cNvSpPr/>
      </xdr:nvSpPr>
      <xdr:spPr>
        <a:xfrm>
          <a:off x="4819015" y="4760595"/>
          <a:ext cx="8255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34290</xdr:colOff>
      <xdr:row>25</xdr:row>
      <xdr:rowOff>55245</xdr:rowOff>
    </xdr:from>
    <xdr:to>
      <xdr:col>10</xdr:col>
      <xdr:colOff>110490</xdr:colOff>
      <xdr:row>25</xdr:row>
      <xdr:rowOff>131445</xdr:rowOff>
    </xdr:to>
    <xdr:sp macro="" textlink="">
      <xdr:nvSpPr>
        <xdr:cNvPr id="13" name="Fluxograma: Conector 12">
          <a:extLst>
            <a:ext uri="{FF2B5EF4-FFF2-40B4-BE49-F238E27FC236}">
              <a16:creationId xmlns:a16="http://schemas.microsoft.com/office/drawing/2014/main" id="{447B9775-36CF-476C-ABAC-A318E9178A2B}"/>
            </a:ext>
          </a:extLst>
        </xdr:cNvPr>
        <xdr:cNvSpPr/>
      </xdr:nvSpPr>
      <xdr:spPr>
        <a:xfrm>
          <a:off x="3787140" y="4760595"/>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100965</xdr:colOff>
      <xdr:row>25</xdr:row>
      <xdr:rowOff>55245</xdr:rowOff>
    </xdr:from>
    <xdr:to>
      <xdr:col>14</xdr:col>
      <xdr:colOff>5715</xdr:colOff>
      <xdr:row>25</xdr:row>
      <xdr:rowOff>131445</xdr:rowOff>
    </xdr:to>
    <xdr:sp macro="" textlink="">
      <xdr:nvSpPr>
        <xdr:cNvPr id="14" name="Fluxograma: Conector 13">
          <a:extLst>
            <a:ext uri="{FF2B5EF4-FFF2-40B4-BE49-F238E27FC236}">
              <a16:creationId xmlns:a16="http://schemas.microsoft.com/office/drawing/2014/main" id="{059852D2-8457-4668-90A8-74555377DEE1}"/>
            </a:ext>
          </a:extLst>
        </xdr:cNvPr>
        <xdr:cNvSpPr/>
      </xdr:nvSpPr>
      <xdr:spPr>
        <a:xfrm>
          <a:off x="4819015" y="4760595"/>
          <a:ext cx="8255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190500</xdr:colOff>
      <xdr:row>28</xdr:row>
      <xdr:rowOff>19050</xdr:rowOff>
    </xdr:from>
    <xdr:to>
      <xdr:col>2</xdr:col>
      <xdr:colOff>422475</xdr:colOff>
      <xdr:row>29</xdr:row>
      <xdr:rowOff>1125</xdr:rowOff>
    </xdr:to>
    <xdr:sp macro="" textlink="">
      <xdr:nvSpPr>
        <xdr:cNvPr id="15" name="Texto Explicativo 2 (Sem Bordas) 16">
          <a:extLst>
            <a:ext uri="{FF2B5EF4-FFF2-40B4-BE49-F238E27FC236}">
              <a16:creationId xmlns:a16="http://schemas.microsoft.com/office/drawing/2014/main" id="{DBA30914-09F1-4FD2-92DC-E36AD7F63BAF}"/>
            </a:ext>
          </a:extLst>
        </xdr:cNvPr>
        <xdr:cNvSpPr/>
      </xdr:nvSpPr>
      <xdr:spPr>
        <a:xfrm>
          <a:off x="850900" y="5219700"/>
          <a:ext cx="441525" cy="147175"/>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pt-BR" sz="850">
            <a:solidFill>
              <a:sysClr val="windowText" lastClr="000000"/>
            </a:solidFill>
          </a:endParaRPr>
        </a:p>
      </xdr:txBody>
    </xdr:sp>
    <xdr:clientData/>
  </xdr:twoCellAnchor>
  <xdr:twoCellAnchor>
    <xdr:from>
      <xdr:col>1</xdr:col>
      <xdr:colOff>85725</xdr:colOff>
      <xdr:row>31</xdr:row>
      <xdr:rowOff>19050</xdr:rowOff>
    </xdr:from>
    <xdr:to>
      <xdr:col>2</xdr:col>
      <xdr:colOff>317700</xdr:colOff>
      <xdr:row>31</xdr:row>
      <xdr:rowOff>163050</xdr:rowOff>
    </xdr:to>
    <xdr:sp macro="" textlink="">
      <xdr:nvSpPr>
        <xdr:cNvPr id="16" name="Texto Explicativo 2 (Sem Bordas) 15">
          <a:extLst>
            <a:ext uri="{FF2B5EF4-FFF2-40B4-BE49-F238E27FC236}">
              <a16:creationId xmlns:a16="http://schemas.microsoft.com/office/drawing/2014/main" id="{936843BD-C55E-4A89-AD7C-CE6E777D2F63}"/>
            </a:ext>
          </a:extLst>
        </xdr:cNvPr>
        <xdr:cNvSpPr/>
      </xdr:nvSpPr>
      <xdr:spPr>
        <a:xfrm>
          <a:off x="746125" y="5753100"/>
          <a:ext cx="441525"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76199</xdr:colOff>
      <xdr:row>19</xdr:row>
      <xdr:rowOff>38100</xdr:rowOff>
    </xdr:from>
    <xdr:to>
      <xdr:col>15</xdr:col>
      <xdr:colOff>161925</xdr:colOff>
      <xdr:row>39</xdr:row>
      <xdr:rowOff>59624</xdr:rowOff>
    </xdr:to>
    <xdr:graphicFrame macro="">
      <xdr:nvGraphicFramePr>
        <xdr:cNvPr id="4" name="Gráfico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0</xdr:rowOff>
    </xdr:from>
    <xdr:to>
      <xdr:col>17</xdr:col>
      <xdr:colOff>647700</xdr:colOff>
      <xdr:row>4</xdr:row>
      <xdr:rowOff>0</xdr:rowOff>
    </xdr:to>
    <xdr:sp macro="" textlink="">
      <xdr:nvSpPr>
        <xdr:cNvPr id="2" name="Retângulo de cantos arredondados 1">
          <a:extLst>
            <a:ext uri="{FF2B5EF4-FFF2-40B4-BE49-F238E27FC236}">
              <a16:creationId xmlns:a16="http://schemas.microsoft.com/office/drawing/2014/main" id="{00000000-0008-0000-0E00-000002000000}"/>
            </a:ext>
          </a:extLst>
        </xdr:cNvPr>
        <xdr:cNvSpPr/>
      </xdr:nvSpPr>
      <xdr:spPr>
        <a:xfrm>
          <a:off x="0" y="586740"/>
          <a:ext cx="5951220" cy="28194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106680</xdr:colOff>
      <xdr:row>2</xdr:row>
      <xdr:rowOff>62865</xdr:rowOff>
    </xdr:from>
    <xdr:to>
      <xdr:col>18</xdr:col>
      <xdr:colOff>95250</xdr:colOff>
      <xdr:row>4</xdr:row>
      <xdr:rowOff>26035</xdr:rowOff>
    </xdr:to>
    <xdr:pic>
      <xdr:nvPicPr>
        <xdr:cNvPr id="3" name="Imagem 2" descr="Image result for metas png">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4878705" y="453390"/>
          <a:ext cx="83629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5</xdr:col>
      <xdr:colOff>29075</xdr:colOff>
      <xdr:row>2</xdr:row>
      <xdr:rowOff>28043</xdr:rowOff>
    </xdr:to>
    <xdr:pic>
      <xdr:nvPicPr>
        <xdr:cNvPr id="17" name="Imagem 16">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097145" cy="423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5</xdr:row>
      <xdr:rowOff>38100</xdr:rowOff>
    </xdr:from>
    <xdr:to>
      <xdr:col>2</xdr:col>
      <xdr:colOff>419100</xdr:colOff>
      <xdr:row>8</xdr:row>
      <xdr:rowOff>85725</xdr:rowOff>
    </xdr:to>
    <xdr:pic>
      <xdr:nvPicPr>
        <xdr:cNvPr id="18" name="Imagem 17" descr="150922a">
          <a:extLst>
            <a:ext uri="{FF2B5EF4-FFF2-40B4-BE49-F238E27FC236}">
              <a16:creationId xmlns:a16="http://schemas.microsoft.com/office/drawing/2014/main" id="{00000000-0008-0000-0E00-000012000000}"/>
            </a:ext>
          </a:extLst>
        </xdr:cNvPr>
        <xdr:cNvPicPr/>
      </xdr:nvPicPr>
      <xdr:blipFill>
        <a:blip xmlns:r="http://schemas.openxmlformats.org/officeDocument/2006/relationships" r:embed="rId4" cstate="print">
          <a:duotone>
            <a:schemeClr val="accent3">
              <a:shade val="45000"/>
              <a:satMod val="135000"/>
            </a:schemeClr>
            <a:prstClr val="white"/>
          </a:duotone>
          <a:extLst>
            <a:ext uri="{BEBA8EAE-BF5A-486C-A8C5-ECC9F3942E4B}">
              <a14:imgProps xmlns:a14="http://schemas.microsoft.com/office/drawing/2010/main">
                <a14:imgLayer r:embed="rId5">
                  <a14:imgEffect>
                    <a14:colorTemperature colorTemp="5300"/>
                  </a14:imgEffect>
                  <a14:imgEffect>
                    <a14:saturation sat="66000"/>
                  </a14:imgEffect>
                </a14:imgLayer>
              </a14:imgProps>
            </a:ext>
            <a:ext uri="{28A0092B-C50C-407E-A947-70E740481C1C}">
              <a14:useLocalDpi xmlns:a14="http://schemas.microsoft.com/office/drawing/2010/main" val="0"/>
            </a:ext>
          </a:extLst>
        </a:blip>
        <a:srcRect/>
        <a:stretch>
          <a:fillRect/>
        </a:stretch>
      </xdr:blipFill>
      <xdr:spPr bwMode="auto">
        <a:xfrm>
          <a:off x="76200" y="1085850"/>
          <a:ext cx="733425" cy="619125"/>
        </a:xfrm>
        <a:prstGeom prst="rect">
          <a:avLst/>
        </a:prstGeom>
        <a:noFill/>
        <a:ln>
          <a:noFill/>
        </a:ln>
      </xdr:spPr>
    </xdr:pic>
    <xdr:clientData/>
  </xdr:twoCellAnchor>
  <xdr:twoCellAnchor>
    <xdr:from>
      <xdr:col>0</xdr:col>
      <xdr:colOff>179070</xdr:colOff>
      <xdr:row>18</xdr:row>
      <xdr:rowOff>125731</xdr:rowOff>
    </xdr:from>
    <xdr:to>
      <xdr:col>15</xdr:col>
      <xdr:colOff>160020</xdr:colOff>
      <xdr:row>39</xdr:row>
      <xdr:rowOff>66675</xdr:rowOff>
    </xdr:to>
    <xdr:sp macro="" textlink="">
      <xdr:nvSpPr>
        <xdr:cNvPr id="13" name="Retângulo de cantos arredondados 5">
          <a:extLst>
            <a:ext uri="{FF2B5EF4-FFF2-40B4-BE49-F238E27FC236}">
              <a16:creationId xmlns:a16="http://schemas.microsoft.com/office/drawing/2014/main" id="{00000000-0008-0000-0E00-00000D000000}"/>
            </a:ext>
          </a:extLst>
        </xdr:cNvPr>
        <xdr:cNvSpPr/>
      </xdr:nvSpPr>
      <xdr:spPr>
        <a:xfrm>
          <a:off x="179070" y="3992881"/>
          <a:ext cx="4781550" cy="3579494"/>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548641</xdr:colOff>
      <xdr:row>17</xdr:row>
      <xdr:rowOff>66675</xdr:rowOff>
    </xdr:from>
    <xdr:to>
      <xdr:col>10</xdr:col>
      <xdr:colOff>9525</xdr:colOff>
      <xdr:row>17</xdr:row>
      <xdr:rowOff>139064</xdr:rowOff>
    </xdr:to>
    <xdr:sp macro="" textlink="">
      <xdr:nvSpPr>
        <xdr:cNvPr id="19" name="Fluxograma: Conector 18">
          <a:extLst>
            <a:ext uri="{FF2B5EF4-FFF2-40B4-BE49-F238E27FC236}">
              <a16:creationId xmlns:a16="http://schemas.microsoft.com/office/drawing/2014/main" id="{00000000-0008-0000-0E00-000013000000}"/>
            </a:ext>
          </a:extLst>
        </xdr:cNvPr>
        <xdr:cNvSpPr/>
      </xdr:nvSpPr>
      <xdr:spPr>
        <a:xfrm>
          <a:off x="3368041" y="4171950"/>
          <a:ext cx="51434" cy="72389"/>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660400</xdr:colOff>
      <xdr:row>17</xdr:row>
      <xdr:rowOff>57150</xdr:rowOff>
    </xdr:from>
    <xdr:to>
      <xdr:col>13</xdr:col>
      <xdr:colOff>14850</xdr:colOff>
      <xdr:row>17</xdr:row>
      <xdr:rowOff>158750</xdr:rowOff>
    </xdr:to>
    <xdr:sp macro="" textlink="">
      <xdr:nvSpPr>
        <xdr:cNvPr id="11" name="Fluxograma: Conector 10">
          <a:extLst>
            <a:ext uri="{FF2B5EF4-FFF2-40B4-BE49-F238E27FC236}">
              <a16:creationId xmlns:a16="http://schemas.microsoft.com/office/drawing/2014/main" id="{00000000-0008-0000-0E00-00000B000000}"/>
            </a:ext>
          </a:extLst>
        </xdr:cNvPr>
        <xdr:cNvSpPr/>
      </xdr:nvSpPr>
      <xdr:spPr>
        <a:xfrm>
          <a:off x="4883150" y="4832350"/>
          <a:ext cx="160900" cy="1016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1028700</xdr:colOff>
      <xdr:row>17</xdr:row>
      <xdr:rowOff>57150</xdr:rowOff>
    </xdr:from>
    <xdr:to>
      <xdr:col>6</xdr:col>
      <xdr:colOff>19050</xdr:colOff>
      <xdr:row>17</xdr:row>
      <xdr:rowOff>158750</xdr:rowOff>
    </xdr:to>
    <xdr:sp macro="" textlink="">
      <xdr:nvSpPr>
        <xdr:cNvPr id="14" name="Fluxograma: Conector 13">
          <a:extLst>
            <a:ext uri="{FF2B5EF4-FFF2-40B4-BE49-F238E27FC236}">
              <a16:creationId xmlns:a16="http://schemas.microsoft.com/office/drawing/2014/main" id="{00000000-0008-0000-0E00-00000E000000}"/>
            </a:ext>
          </a:extLst>
        </xdr:cNvPr>
        <xdr:cNvSpPr/>
      </xdr:nvSpPr>
      <xdr:spPr>
        <a:xfrm>
          <a:off x="2139950" y="4832350"/>
          <a:ext cx="152400" cy="1016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647700</xdr:colOff>
      <xdr:row>4</xdr:row>
      <xdr:rowOff>0</xdr:rowOff>
    </xdr:to>
    <xdr:sp macro="" textlink="">
      <xdr:nvSpPr>
        <xdr:cNvPr id="2" name="Retângulo de cantos arredondados 1">
          <a:extLst>
            <a:ext uri="{FF2B5EF4-FFF2-40B4-BE49-F238E27FC236}">
              <a16:creationId xmlns:a16="http://schemas.microsoft.com/office/drawing/2014/main" id="{00000000-0008-0000-0F00-000002000000}"/>
            </a:ext>
          </a:extLst>
        </xdr:cNvPr>
        <xdr:cNvSpPr/>
      </xdr:nvSpPr>
      <xdr:spPr>
        <a:xfrm>
          <a:off x="0" y="590550"/>
          <a:ext cx="643890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- 2024</a:t>
          </a:r>
        </a:p>
      </xdr:txBody>
    </xdr:sp>
    <xdr:clientData/>
  </xdr:twoCellAnchor>
  <xdr:twoCellAnchor editAs="oneCell">
    <xdr:from>
      <xdr:col>15</xdr:col>
      <xdr:colOff>20955</xdr:colOff>
      <xdr:row>2</xdr:row>
      <xdr:rowOff>62865</xdr:rowOff>
    </xdr:from>
    <xdr:to>
      <xdr:col>18</xdr:col>
      <xdr:colOff>7620</xdr:colOff>
      <xdr:row>4</xdr:row>
      <xdr:rowOff>28575</xdr:rowOff>
    </xdr:to>
    <xdr:pic>
      <xdr:nvPicPr>
        <xdr:cNvPr id="3" name="Imagem 2" descr="Image result for metas png">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545455" y="453390"/>
          <a:ext cx="843915"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xdr:colOff>
      <xdr:row>17</xdr:row>
      <xdr:rowOff>11431</xdr:rowOff>
    </xdr:from>
    <xdr:to>
      <xdr:col>15</xdr:col>
      <xdr:colOff>207645</xdr:colOff>
      <xdr:row>35</xdr:row>
      <xdr:rowOff>152401</xdr:rowOff>
    </xdr:to>
    <xdr:sp macro="" textlink="">
      <xdr:nvSpPr>
        <xdr:cNvPr id="4" name="Retângulo de cantos arredondados 5">
          <a:extLst>
            <a:ext uri="{FF2B5EF4-FFF2-40B4-BE49-F238E27FC236}">
              <a16:creationId xmlns:a16="http://schemas.microsoft.com/office/drawing/2014/main" id="{00000000-0008-0000-0F00-000004000000}"/>
            </a:ext>
          </a:extLst>
        </xdr:cNvPr>
        <xdr:cNvSpPr/>
      </xdr:nvSpPr>
      <xdr:spPr>
        <a:xfrm>
          <a:off x="550545" y="4231006"/>
          <a:ext cx="5010150" cy="3265170"/>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199890</xdr:colOff>
      <xdr:row>2</xdr:row>
      <xdr:rowOff>26138</xdr:rowOff>
    </xdr:to>
    <xdr:pic>
      <xdr:nvPicPr>
        <xdr:cNvPr id="5" name="Imagem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085715" cy="423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800100</xdr:colOff>
      <xdr:row>15</xdr:row>
      <xdr:rowOff>55245</xdr:rowOff>
    </xdr:from>
    <xdr:to>
      <xdr:col>8</xdr:col>
      <xdr:colOff>5114</xdr:colOff>
      <xdr:row>15</xdr:row>
      <xdr:rowOff>123825</xdr:rowOff>
    </xdr:to>
    <xdr:sp macro="" textlink="">
      <xdr:nvSpPr>
        <xdr:cNvPr id="7" name="Fluxograma: Conector 6">
          <a:extLst>
            <a:ext uri="{FF2B5EF4-FFF2-40B4-BE49-F238E27FC236}">
              <a16:creationId xmlns:a16="http://schemas.microsoft.com/office/drawing/2014/main" id="{00000000-0008-0000-0F00-000007000000}"/>
            </a:ext>
          </a:extLst>
        </xdr:cNvPr>
        <xdr:cNvSpPr/>
      </xdr:nvSpPr>
      <xdr:spPr>
        <a:xfrm>
          <a:off x="4038600" y="3865245"/>
          <a:ext cx="128939" cy="6858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971550</xdr:colOff>
      <xdr:row>15</xdr:row>
      <xdr:rowOff>55244</xdr:rowOff>
    </xdr:from>
    <xdr:to>
      <xdr:col>6</xdr:col>
      <xdr:colOff>5115</xdr:colOff>
      <xdr:row>15</xdr:row>
      <xdr:rowOff>152399</xdr:rowOff>
    </xdr:to>
    <xdr:sp macro="" textlink="">
      <xdr:nvSpPr>
        <xdr:cNvPr id="8" name="Fluxograma: Conector 7">
          <a:extLst>
            <a:ext uri="{FF2B5EF4-FFF2-40B4-BE49-F238E27FC236}">
              <a16:creationId xmlns:a16="http://schemas.microsoft.com/office/drawing/2014/main" id="{00000000-0008-0000-0F00-000008000000}"/>
            </a:ext>
          </a:extLst>
        </xdr:cNvPr>
        <xdr:cNvSpPr/>
      </xdr:nvSpPr>
      <xdr:spPr>
        <a:xfrm>
          <a:off x="2447925" y="3865244"/>
          <a:ext cx="90840" cy="97155"/>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129539</xdr:colOff>
      <xdr:row>15</xdr:row>
      <xdr:rowOff>55245</xdr:rowOff>
    </xdr:from>
    <xdr:to>
      <xdr:col>10</xdr:col>
      <xdr:colOff>52739</xdr:colOff>
      <xdr:row>15</xdr:row>
      <xdr:rowOff>131445</xdr:rowOff>
    </xdr:to>
    <xdr:sp macro="" textlink="">
      <xdr:nvSpPr>
        <xdr:cNvPr id="9" name="Fluxograma: Conector 8">
          <a:extLst>
            <a:ext uri="{FF2B5EF4-FFF2-40B4-BE49-F238E27FC236}">
              <a16:creationId xmlns:a16="http://schemas.microsoft.com/office/drawing/2014/main" id="{00000000-0008-0000-0F00-000009000000}"/>
            </a:ext>
          </a:extLst>
        </xdr:cNvPr>
        <xdr:cNvSpPr/>
      </xdr:nvSpPr>
      <xdr:spPr>
        <a:xfrm>
          <a:off x="4920614" y="3741420"/>
          <a:ext cx="756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114300</xdr:colOff>
      <xdr:row>17</xdr:row>
      <xdr:rowOff>114301</xdr:rowOff>
    </xdr:from>
    <xdr:to>
      <xdr:col>13</xdr:col>
      <xdr:colOff>66675</xdr:colOff>
      <xdr:row>35</xdr:row>
      <xdr:rowOff>66675</xdr:rowOff>
    </xdr:to>
    <xdr:graphicFrame macro="">
      <xdr:nvGraphicFramePr>
        <xdr:cNvPr id="11" name="Gráfico 10">
          <a:extLst>
            <a:ext uri="{FF2B5EF4-FFF2-40B4-BE49-F238E27FC236}">
              <a16:creationId xmlns:a16="http://schemas.microsoft.com/office/drawing/2014/main" id="{00000000-0008-0000-0F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xdr:row>
      <xdr:rowOff>238125</xdr:rowOff>
    </xdr:from>
    <xdr:to>
      <xdr:col>1</xdr:col>
      <xdr:colOff>171450</xdr:colOff>
      <xdr:row>6</xdr:row>
      <xdr:rowOff>228600</xdr:rowOff>
    </xdr:to>
    <xdr:pic>
      <xdr:nvPicPr>
        <xdr:cNvPr id="12" name="Imagem 11" descr="https://www.tst.jus.br/documents/2237892/26642440/Logo+Programa+de+Combate+ao+Trabalho+Infantil.png/7c56dcf1-b2c2-ff7b-ab4e-c9c335951842?t=1598040186272&amp;imagePreview=1">
          <a:extLst>
            <a:ext uri="{FF2B5EF4-FFF2-40B4-BE49-F238E27FC236}">
              <a16:creationId xmlns:a16="http://schemas.microsoft.com/office/drawing/2014/main" id="{00000000-0008-0000-0F00-00000C000000}"/>
            </a:ext>
          </a:extLst>
        </xdr:cNvPr>
        <xdr:cNvPicPr>
          <a:picLocks noChangeAspect="1" noChangeArrowheads="1"/>
        </xdr:cNvPicPr>
      </xdr:nvPicPr>
      <xdr:blipFill rotWithShape="1">
        <a:blip xmlns:r="http://schemas.openxmlformats.org/officeDocument/2006/relationships" r:embed="rId4">
          <a:duotone>
            <a:schemeClr val="bg2">
              <a:shade val="45000"/>
              <a:satMod val="135000"/>
            </a:schemeClr>
            <a:prstClr val="white"/>
          </a:duotone>
          <a:extLst>
            <a:ext uri="{28A0092B-C50C-407E-A947-70E740481C1C}">
              <a14:useLocalDpi xmlns:a14="http://schemas.microsoft.com/office/drawing/2010/main" val="0"/>
            </a:ext>
          </a:extLst>
        </a:blip>
        <a:srcRect l="1" t="-8450" r="19999"/>
        <a:stretch/>
      </xdr:blipFill>
      <xdr:spPr bwMode="auto">
        <a:xfrm>
          <a:off x="0" y="828675"/>
          <a:ext cx="85725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76199</xdr:colOff>
      <xdr:row>19</xdr:row>
      <xdr:rowOff>38100</xdr:rowOff>
    </xdr:from>
    <xdr:to>
      <xdr:col>15</xdr:col>
      <xdr:colOff>161925</xdr:colOff>
      <xdr:row>39</xdr:row>
      <xdr:rowOff>59624</xdr:rowOff>
    </xdr:to>
    <xdr:graphicFrame macro="">
      <xdr:nvGraphicFramePr>
        <xdr:cNvPr id="2" name="Gráfico 1">
          <a:extLst>
            <a:ext uri="{FF2B5EF4-FFF2-40B4-BE49-F238E27FC236}">
              <a16:creationId xmlns:a16="http://schemas.microsoft.com/office/drawing/2014/main" id="{B543E7A1-E3CC-4004-9BEF-FD64F4B56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0</xdr:rowOff>
    </xdr:from>
    <xdr:to>
      <xdr:col>17</xdr:col>
      <xdr:colOff>647700</xdr:colOff>
      <xdr:row>4</xdr:row>
      <xdr:rowOff>0</xdr:rowOff>
    </xdr:to>
    <xdr:sp macro="" textlink="">
      <xdr:nvSpPr>
        <xdr:cNvPr id="3" name="Retângulo de cantos arredondados 1">
          <a:extLst>
            <a:ext uri="{FF2B5EF4-FFF2-40B4-BE49-F238E27FC236}">
              <a16:creationId xmlns:a16="http://schemas.microsoft.com/office/drawing/2014/main" id="{C975B3E2-5DF3-4FA1-BE4A-C19E31949AE8}"/>
            </a:ext>
          </a:extLst>
        </xdr:cNvPr>
        <xdr:cNvSpPr/>
      </xdr:nvSpPr>
      <xdr:spPr>
        <a:xfrm>
          <a:off x="0" y="584200"/>
          <a:ext cx="6096000" cy="27940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- 2026</a:t>
          </a:r>
        </a:p>
      </xdr:txBody>
    </xdr:sp>
    <xdr:clientData/>
  </xdr:twoCellAnchor>
  <xdr:twoCellAnchor editAs="oneCell">
    <xdr:from>
      <xdr:col>14</xdr:col>
      <xdr:colOff>106680</xdr:colOff>
      <xdr:row>2</xdr:row>
      <xdr:rowOff>62865</xdr:rowOff>
    </xdr:from>
    <xdr:to>
      <xdr:col>17</xdr:col>
      <xdr:colOff>196850</xdr:colOff>
      <xdr:row>4</xdr:row>
      <xdr:rowOff>26035</xdr:rowOff>
    </xdr:to>
    <xdr:pic>
      <xdr:nvPicPr>
        <xdr:cNvPr id="4" name="Imagem 3" descr="Image result for metas png">
          <a:extLst>
            <a:ext uri="{FF2B5EF4-FFF2-40B4-BE49-F238E27FC236}">
              <a16:creationId xmlns:a16="http://schemas.microsoft.com/office/drawing/2014/main" id="{0BF84D06-BCF3-4953-AF6D-56185953C538}"/>
            </a:ext>
          </a:extLst>
        </xdr:cNvPr>
        <xdr:cNvPicPr>
          <a:picLocks noChangeAspect="1" noChangeArrowheads="1"/>
        </xdr:cNvPicPr>
      </xdr:nvPicPr>
      <xdr:blipFill>
        <a:blip xmlns:r="http://schemas.openxmlformats.org/officeDocument/2006/relationships" r:embed="rId2"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313680" y="450215"/>
          <a:ext cx="877570"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5</xdr:col>
      <xdr:colOff>29075</xdr:colOff>
      <xdr:row>2</xdr:row>
      <xdr:rowOff>28043</xdr:rowOff>
    </xdr:to>
    <xdr:pic>
      <xdr:nvPicPr>
        <xdr:cNvPr id="5" name="Imagem 4">
          <a:extLst>
            <a:ext uri="{FF2B5EF4-FFF2-40B4-BE49-F238E27FC236}">
              <a16:creationId xmlns:a16="http://schemas.microsoft.com/office/drawing/2014/main" id="{D9D953CC-359E-4833-B80E-84262674AC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133975" cy="421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179070</xdr:colOff>
      <xdr:row>18</xdr:row>
      <xdr:rowOff>125731</xdr:rowOff>
    </xdr:from>
    <xdr:to>
      <xdr:col>15</xdr:col>
      <xdr:colOff>160020</xdr:colOff>
      <xdr:row>39</xdr:row>
      <xdr:rowOff>66675</xdr:rowOff>
    </xdr:to>
    <xdr:sp macro="" textlink="">
      <xdr:nvSpPr>
        <xdr:cNvPr id="7" name="Retângulo de cantos arredondados 5">
          <a:extLst>
            <a:ext uri="{FF2B5EF4-FFF2-40B4-BE49-F238E27FC236}">
              <a16:creationId xmlns:a16="http://schemas.microsoft.com/office/drawing/2014/main" id="{E5B50F94-2A70-4FF3-8335-9E40DB9FCA9D}"/>
            </a:ext>
          </a:extLst>
        </xdr:cNvPr>
        <xdr:cNvSpPr/>
      </xdr:nvSpPr>
      <xdr:spPr>
        <a:xfrm>
          <a:off x="179070" y="5066031"/>
          <a:ext cx="5378450" cy="3636644"/>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548641</xdr:colOff>
      <xdr:row>17</xdr:row>
      <xdr:rowOff>66675</xdr:rowOff>
    </xdr:from>
    <xdr:to>
      <xdr:col>10</xdr:col>
      <xdr:colOff>9525</xdr:colOff>
      <xdr:row>17</xdr:row>
      <xdr:rowOff>139064</xdr:rowOff>
    </xdr:to>
    <xdr:sp macro="" textlink="">
      <xdr:nvSpPr>
        <xdr:cNvPr id="8" name="Fluxograma: Conector 7">
          <a:extLst>
            <a:ext uri="{FF2B5EF4-FFF2-40B4-BE49-F238E27FC236}">
              <a16:creationId xmlns:a16="http://schemas.microsoft.com/office/drawing/2014/main" id="{F1B43330-E6B6-4914-9512-C6252D0CFD64}"/>
            </a:ext>
          </a:extLst>
        </xdr:cNvPr>
        <xdr:cNvSpPr/>
      </xdr:nvSpPr>
      <xdr:spPr>
        <a:xfrm>
          <a:off x="3856991" y="4841875"/>
          <a:ext cx="76834" cy="72389"/>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660400</xdr:colOff>
      <xdr:row>17</xdr:row>
      <xdr:rowOff>57150</xdr:rowOff>
    </xdr:from>
    <xdr:to>
      <xdr:col>13</xdr:col>
      <xdr:colOff>14850</xdr:colOff>
      <xdr:row>17</xdr:row>
      <xdr:rowOff>158750</xdr:rowOff>
    </xdr:to>
    <xdr:sp macro="" textlink="">
      <xdr:nvSpPr>
        <xdr:cNvPr id="9" name="Fluxograma: Conector 8">
          <a:extLst>
            <a:ext uri="{FF2B5EF4-FFF2-40B4-BE49-F238E27FC236}">
              <a16:creationId xmlns:a16="http://schemas.microsoft.com/office/drawing/2014/main" id="{FF43FAC4-955B-4BFF-81CE-86B858BC5477}"/>
            </a:ext>
          </a:extLst>
        </xdr:cNvPr>
        <xdr:cNvSpPr/>
      </xdr:nvSpPr>
      <xdr:spPr>
        <a:xfrm>
          <a:off x="4883150" y="4832350"/>
          <a:ext cx="160900" cy="1016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1028700</xdr:colOff>
      <xdr:row>17</xdr:row>
      <xdr:rowOff>57150</xdr:rowOff>
    </xdr:from>
    <xdr:to>
      <xdr:col>6</xdr:col>
      <xdr:colOff>19050</xdr:colOff>
      <xdr:row>17</xdr:row>
      <xdr:rowOff>158750</xdr:rowOff>
    </xdr:to>
    <xdr:sp macro="" textlink="">
      <xdr:nvSpPr>
        <xdr:cNvPr id="10" name="Fluxograma: Conector 9">
          <a:extLst>
            <a:ext uri="{FF2B5EF4-FFF2-40B4-BE49-F238E27FC236}">
              <a16:creationId xmlns:a16="http://schemas.microsoft.com/office/drawing/2014/main" id="{3C2148E2-F50F-4DA9-97ED-29A2D5910ED5}"/>
            </a:ext>
          </a:extLst>
        </xdr:cNvPr>
        <xdr:cNvSpPr/>
      </xdr:nvSpPr>
      <xdr:spPr>
        <a:xfrm>
          <a:off x="2139950" y="4832350"/>
          <a:ext cx="152400" cy="1016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63500</xdr:colOff>
      <xdr:row>5</xdr:row>
      <xdr:rowOff>101600</xdr:rowOff>
    </xdr:from>
    <xdr:to>
      <xdr:col>2</xdr:col>
      <xdr:colOff>436245</xdr:colOff>
      <xdr:row>8</xdr:row>
      <xdr:rowOff>140103</xdr:rowOff>
    </xdr:to>
    <xdr:pic>
      <xdr:nvPicPr>
        <xdr:cNvPr id="11" name="Imagem 10" descr="Image result for conciliação">
          <a:extLst>
            <a:ext uri="{FF2B5EF4-FFF2-40B4-BE49-F238E27FC236}">
              <a16:creationId xmlns:a16="http://schemas.microsoft.com/office/drawing/2014/main" id="{139CDB79-9D8B-428E-8A8C-FD2672D884C5}"/>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flipH="1">
          <a:off x="63500" y="1149350"/>
          <a:ext cx="779145" cy="622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152400</xdr:colOff>
      <xdr:row>23</xdr:row>
      <xdr:rowOff>85723</xdr:rowOff>
    </xdr:from>
    <xdr:to>
      <xdr:col>14</xdr:col>
      <xdr:colOff>219075</xdr:colOff>
      <xdr:row>42</xdr:row>
      <xdr:rowOff>9525</xdr:rowOff>
    </xdr:to>
    <xdr:graphicFrame macro="">
      <xdr:nvGraphicFramePr>
        <xdr:cNvPr id="14" name="Gráfico 13">
          <a:extLst>
            <a:ext uri="{FF2B5EF4-FFF2-40B4-BE49-F238E27FC236}">
              <a16:creationId xmlns:a16="http://schemas.microsoft.com/office/drawing/2014/main" id="{00000000-0008-0000-1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xdr:row>
      <xdr:rowOff>0</xdr:rowOff>
    </xdr:from>
    <xdr:to>
      <xdr:col>16</xdr:col>
      <xdr:colOff>647700</xdr:colOff>
      <xdr:row>4</xdr:row>
      <xdr:rowOff>0</xdr:rowOff>
    </xdr:to>
    <xdr:sp macro="" textlink="">
      <xdr:nvSpPr>
        <xdr:cNvPr id="2" name="Retângulo de cantos arredondados 1">
          <a:extLst>
            <a:ext uri="{FF2B5EF4-FFF2-40B4-BE49-F238E27FC236}">
              <a16:creationId xmlns:a16="http://schemas.microsoft.com/office/drawing/2014/main" id="{00000000-0008-0000-1000-000002000000}"/>
            </a:ext>
          </a:extLst>
        </xdr:cNvPr>
        <xdr:cNvSpPr/>
      </xdr:nvSpPr>
      <xdr:spPr>
        <a:xfrm>
          <a:off x="0" y="590550"/>
          <a:ext cx="622935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- 2024</a:t>
          </a:r>
        </a:p>
      </xdr:txBody>
    </xdr:sp>
    <xdr:clientData/>
  </xdr:twoCellAnchor>
  <xdr:twoCellAnchor editAs="oneCell">
    <xdr:from>
      <xdr:col>14</xdr:col>
      <xdr:colOff>220980</xdr:colOff>
      <xdr:row>2</xdr:row>
      <xdr:rowOff>53340</xdr:rowOff>
    </xdr:from>
    <xdr:to>
      <xdr:col>16</xdr:col>
      <xdr:colOff>628650</xdr:colOff>
      <xdr:row>4</xdr:row>
      <xdr:rowOff>29210</xdr:rowOff>
    </xdr:to>
    <xdr:pic>
      <xdr:nvPicPr>
        <xdr:cNvPr id="3" name="Imagem 2" descr="Image result for metas png">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059680" y="443865"/>
          <a:ext cx="83629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121920</xdr:colOff>
      <xdr:row>23</xdr:row>
      <xdr:rowOff>68581</xdr:rowOff>
    </xdr:from>
    <xdr:to>
      <xdr:col>15</xdr:col>
      <xdr:colOff>45720</xdr:colOff>
      <xdr:row>41</xdr:row>
      <xdr:rowOff>180976</xdr:rowOff>
    </xdr:to>
    <xdr:sp macro="" textlink="">
      <xdr:nvSpPr>
        <xdr:cNvPr id="5" name="Retângulo de cantos arredondados 5">
          <a:extLst>
            <a:ext uri="{FF2B5EF4-FFF2-40B4-BE49-F238E27FC236}">
              <a16:creationId xmlns:a16="http://schemas.microsoft.com/office/drawing/2014/main" id="{00000000-0008-0000-1000-000005000000}"/>
            </a:ext>
          </a:extLst>
        </xdr:cNvPr>
        <xdr:cNvSpPr/>
      </xdr:nvSpPr>
      <xdr:spPr>
        <a:xfrm>
          <a:off x="636270" y="4764406"/>
          <a:ext cx="4838700" cy="3265170"/>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112395</xdr:colOff>
      <xdr:row>21</xdr:row>
      <xdr:rowOff>45720</xdr:rowOff>
    </xdr:from>
    <xdr:to>
      <xdr:col>2</xdr:col>
      <xdr:colOff>112395</xdr:colOff>
      <xdr:row>21</xdr:row>
      <xdr:rowOff>121920</xdr:rowOff>
    </xdr:to>
    <xdr:sp macro="" textlink="">
      <xdr:nvSpPr>
        <xdr:cNvPr id="7" name="Fluxograma: Conector 6">
          <a:extLst>
            <a:ext uri="{FF2B5EF4-FFF2-40B4-BE49-F238E27FC236}">
              <a16:creationId xmlns:a16="http://schemas.microsoft.com/office/drawing/2014/main" id="{00000000-0008-0000-1000-000007000000}"/>
            </a:ext>
          </a:extLst>
        </xdr:cNvPr>
        <xdr:cNvSpPr/>
      </xdr:nvSpPr>
      <xdr:spPr>
        <a:xfrm>
          <a:off x="826770" y="4417695"/>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371975</xdr:colOff>
      <xdr:row>2</xdr:row>
      <xdr:rowOff>28043</xdr:rowOff>
    </xdr:to>
    <xdr:pic>
      <xdr:nvPicPr>
        <xdr:cNvPr id="9" name="Imagem 8">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4</xdr:row>
      <xdr:rowOff>32584</xdr:rowOff>
    </xdr:from>
    <xdr:to>
      <xdr:col>2</xdr:col>
      <xdr:colOff>0</xdr:colOff>
      <xdr:row>6</xdr:row>
      <xdr:rowOff>152400</xdr:rowOff>
    </xdr:to>
    <xdr:pic>
      <xdr:nvPicPr>
        <xdr:cNvPr id="10" name="Imagem 9" descr="EXAMES PERIÓDICOS UFPA 1">
          <a:extLst>
            <a:ext uri="{FF2B5EF4-FFF2-40B4-BE49-F238E27FC236}">
              <a16:creationId xmlns:a16="http://schemas.microsoft.com/office/drawing/2014/main" id="{00000000-0008-0000-1000-00000A000000}"/>
            </a:ext>
          </a:extLst>
        </xdr:cNvPr>
        <xdr:cNvPicPr>
          <a:picLocks noChangeAspect="1" noChangeArrowheads="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sharpenSoften amount="-25000"/>
                  </a14:imgEffect>
                  <a14:imgEffect>
                    <a14:colorTemperature colorTemp="4700"/>
                  </a14:imgEffect>
                  <a14:imgEffect>
                    <a14:saturation sat="0"/>
                  </a14:imgEffect>
                </a14:imgLayer>
              </a14:imgProps>
            </a:ext>
            <a:ext uri="{28A0092B-C50C-407E-A947-70E740481C1C}">
              <a14:useLocalDpi xmlns:a14="http://schemas.microsoft.com/office/drawing/2010/main" val="0"/>
            </a:ext>
          </a:extLst>
        </a:blip>
        <a:srcRect l="57104" t="2836" r="6435" b="51775"/>
        <a:stretch/>
      </xdr:blipFill>
      <xdr:spPr bwMode="auto">
        <a:xfrm>
          <a:off x="1" y="899359"/>
          <a:ext cx="714374" cy="681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857250</xdr:colOff>
      <xdr:row>21</xdr:row>
      <xdr:rowOff>38100</xdr:rowOff>
    </xdr:from>
    <xdr:to>
      <xdr:col>9</xdr:col>
      <xdr:colOff>933450</xdr:colOff>
      <xdr:row>21</xdr:row>
      <xdr:rowOff>114300</xdr:rowOff>
    </xdr:to>
    <xdr:sp macro="" textlink="">
      <xdr:nvSpPr>
        <xdr:cNvPr id="13" name="Fluxograma: Conector 12">
          <a:extLst>
            <a:ext uri="{FF2B5EF4-FFF2-40B4-BE49-F238E27FC236}">
              <a16:creationId xmlns:a16="http://schemas.microsoft.com/office/drawing/2014/main" id="{00000000-0008-0000-1000-00000D000000}"/>
            </a:ext>
          </a:extLst>
        </xdr:cNvPr>
        <xdr:cNvSpPr/>
      </xdr:nvSpPr>
      <xdr:spPr>
        <a:xfrm>
          <a:off x="3228975" y="4410075"/>
          <a:ext cx="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695325</xdr:colOff>
      <xdr:row>20</xdr:row>
      <xdr:rowOff>55244</xdr:rowOff>
    </xdr:from>
    <xdr:to>
      <xdr:col>6</xdr:col>
      <xdr:colOff>67350</xdr:colOff>
      <xdr:row>20</xdr:row>
      <xdr:rowOff>130844</xdr:rowOff>
    </xdr:to>
    <xdr:sp macro="" textlink="">
      <xdr:nvSpPr>
        <xdr:cNvPr id="15" name="Fluxograma: Conector 14">
          <a:extLst>
            <a:ext uri="{FF2B5EF4-FFF2-40B4-BE49-F238E27FC236}">
              <a16:creationId xmlns:a16="http://schemas.microsoft.com/office/drawing/2014/main" id="{00000000-0008-0000-1000-00000F000000}"/>
            </a:ext>
          </a:extLst>
        </xdr:cNvPr>
        <xdr:cNvSpPr/>
      </xdr:nvSpPr>
      <xdr:spPr>
        <a:xfrm>
          <a:off x="2000250" y="4265294"/>
          <a:ext cx="86400" cy="756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12</xdr:col>
      <xdr:colOff>15240</xdr:colOff>
      <xdr:row>20</xdr:row>
      <xdr:rowOff>55245</xdr:rowOff>
    </xdr:from>
    <xdr:to>
      <xdr:col>12</xdr:col>
      <xdr:colOff>100965</xdr:colOff>
      <xdr:row>20</xdr:row>
      <xdr:rowOff>131445</xdr:rowOff>
    </xdr:to>
    <xdr:sp macro="" textlink="">
      <xdr:nvSpPr>
        <xdr:cNvPr id="16" name="Fluxograma: Conector 15">
          <a:extLst>
            <a:ext uri="{FF2B5EF4-FFF2-40B4-BE49-F238E27FC236}">
              <a16:creationId xmlns:a16="http://schemas.microsoft.com/office/drawing/2014/main" id="{00000000-0008-0000-1000-000010000000}"/>
            </a:ext>
          </a:extLst>
        </xdr:cNvPr>
        <xdr:cNvSpPr/>
      </xdr:nvSpPr>
      <xdr:spPr>
        <a:xfrm>
          <a:off x="4577715" y="3284220"/>
          <a:ext cx="85725"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571498</xdr:colOff>
      <xdr:row>20</xdr:row>
      <xdr:rowOff>57148</xdr:rowOff>
    </xdr:from>
    <xdr:to>
      <xdr:col>10</xdr:col>
      <xdr:colOff>86398</xdr:colOff>
      <xdr:row>20</xdr:row>
      <xdr:rowOff>132748</xdr:rowOff>
    </xdr:to>
    <xdr:sp macro="" textlink="">
      <xdr:nvSpPr>
        <xdr:cNvPr id="17" name="Fluxograma: Conector 16">
          <a:extLst>
            <a:ext uri="{FF2B5EF4-FFF2-40B4-BE49-F238E27FC236}">
              <a16:creationId xmlns:a16="http://schemas.microsoft.com/office/drawing/2014/main" id="{00000000-0008-0000-1000-000011000000}"/>
            </a:ext>
          </a:extLst>
        </xdr:cNvPr>
        <xdr:cNvSpPr/>
      </xdr:nvSpPr>
      <xdr:spPr>
        <a:xfrm>
          <a:off x="3428998" y="4267198"/>
          <a:ext cx="86400" cy="756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19050</xdr:colOff>
      <xdr:row>4</xdr:row>
      <xdr:rowOff>0</xdr:rowOff>
    </xdr:to>
    <xdr:sp macro="" textlink="">
      <xdr:nvSpPr>
        <xdr:cNvPr id="2" name="Retângulo de cantos arredondados 1">
          <a:extLst>
            <a:ext uri="{FF2B5EF4-FFF2-40B4-BE49-F238E27FC236}">
              <a16:creationId xmlns:a16="http://schemas.microsoft.com/office/drawing/2014/main" id="{00000000-0008-0000-0100-000002000000}"/>
            </a:ext>
          </a:extLst>
        </xdr:cNvPr>
        <xdr:cNvSpPr/>
      </xdr:nvSpPr>
      <xdr:spPr>
        <a:xfrm>
          <a:off x="0" y="590550"/>
          <a:ext cx="662940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12</xdr:col>
      <xdr:colOff>701040</xdr:colOff>
      <xdr:row>2</xdr:row>
      <xdr:rowOff>36195</xdr:rowOff>
    </xdr:from>
    <xdr:to>
      <xdr:col>17</xdr:col>
      <xdr:colOff>133350</xdr:colOff>
      <xdr:row>4</xdr:row>
      <xdr:rowOff>12065</xdr:rowOff>
    </xdr:to>
    <xdr:pic>
      <xdr:nvPicPr>
        <xdr:cNvPr id="3" name="Imagem 2" descr="Image result for metas 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clrChange>
            <a:clrFrom>
              <a:srgbClr val="000000">
                <a:alpha val="0"/>
              </a:srgbClr>
            </a:clrFrom>
            <a:clrTo>
              <a:srgbClr val="000000">
                <a:alpha val="0"/>
              </a:srgbClr>
            </a:clrTo>
          </a:clrChange>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701665" y="426720"/>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4</xdr:row>
      <xdr:rowOff>42448</xdr:rowOff>
    </xdr:from>
    <xdr:to>
      <xdr:col>2</xdr:col>
      <xdr:colOff>0</xdr:colOff>
      <xdr:row>7</xdr:row>
      <xdr:rowOff>124733</xdr:rowOff>
    </xdr:to>
    <xdr:pic>
      <xdr:nvPicPr>
        <xdr:cNvPr id="4" name="Imagem 3" descr="Image result for símbolo da justiça">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flipH="1">
          <a:off x="53340" y="909223"/>
          <a:ext cx="775335" cy="628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264795</xdr:colOff>
      <xdr:row>28</xdr:row>
      <xdr:rowOff>44450</xdr:rowOff>
    </xdr:from>
    <xdr:to>
      <xdr:col>15</xdr:col>
      <xdr:colOff>152400</xdr:colOff>
      <xdr:row>44</xdr:row>
      <xdr:rowOff>152400</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201931</xdr:colOff>
      <xdr:row>28</xdr:row>
      <xdr:rowOff>1</xdr:rowOff>
    </xdr:from>
    <xdr:to>
      <xdr:col>15</xdr:col>
      <xdr:colOff>190500</xdr:colOff>
      <xdr:row>44</xdr:row>
      <xdr:rowOff>180975</xdr:rowOff>
    </xdr:to>
    <xdr:sp macro="" textlink="">
      <xdr:nvSpPr>
        <xdr:cNvPr id="6" name="Retângulo de cantos arredondados 5">
          <a:extLst>
            <a:ext uri="{FF2B5EF4-FFF2-40B4-BE49-F238E27FC236}">
              <a16:creationId xmlns:a16="http://schemas.microsoft.com/office/drawing/2014/main" id="{00000000-0008-0000-0100-000006000000}"/>
            </a:ext>
          </a:extLst>
        </xdr:cNvPr>
        <xdr:cNvSpPr/>
      </xdr:nvSpPr>
      <xdr:spPr>
        <a:xfrm>
          <a:off x="1030606" y="5048251"/>
          <a:ext cx="4874894" cy="3076574"/>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758190</xdr:colOff>
      <xdr:row>26</xdr:row>
      <xdr:rowOff>55245</xdr:rowOff>
    </xdr:from>
    <xdr:to>
      <xdr:col>5</xdr:col>
      <xdr:colOff>834390</xdr:colOff>
      <xdr:row>26</xdr:row>
      <xdr:rowOff>131445</xdr:rowOff>
    </xdr:to>
    <xdr:sp macro="" textlink="">
      <xdr:nvSpPr>
        <xdr:cNvPr id="7" name="Fluxograma: Conector 6">
          <a:extLst>
            <a:ext uri="{FF2B5EF4-FFF2-40B4-BE49-F238E27FC236}">
              <a16:creationId xmlns:a16="http://schemas.microsoft.com/office/drawing/2014/main" id="{00000000-0008-0000-0100-000007000000}"/>
            </a:ext>
          </a:extLst>
        </xdr:cNvPr>
        <xdr:cNvSpPr/>
      </xdr:nvSpPr>
      <xdr:spPr>
        <a:xfrm>
          <a:off x="2177415"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49530</xdr:colOff>
      <xdr:row>26</xdr:row>
      <xdr:rowOff>55245</xdr:rowOff>
    </xdr:from>
    <xdr:to>
      <xdr:col>11</xdr:col>
      <xdr:colOff>125730</xdr:colOff>
      <xdr:row>26</xdr:row>
      <xdr:rowOff>131445</xdr:rowOff>
    </xdr:to>
    <xdr:sp macro="" textlink="">
      <xdr:nvSpPr>
        <xdr:cNvPr id="8" name="Fluxograma: Conector 7">
          <a:extLst>
            <a:ext uri="{FF2B5EF4-FFF2-40B4-BE49-F238E27FC236}">
              <a16:creationId xmlns:a16="http://schemas.microsoft.com/office/drawing/2014/main" id="{00000000-0008-0000-0100-000008000000}"/>
            </a:ext>
          </a:extLst>
        </xdr:cNvPr>
        <xdr:cNvSpPr/>
      </xdr:nvSpPr>
      <xdr:spPr>
        <a:xfrm>
          <a:off x="3621405" y="4779645"/>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1062990</xdr:colOff>
      <xdr:row>26</xdr:row>
      <xdr:rowOff>55245</xdr:rowOff>
    </xdr:from>
    <xdr:to>
      <xdr:col>12</xdr:col>
      <xdr:colOff>15240</xdr:colOff>
      <xdr:row>26</xdr:row>
      <xdr:rowOff>131445</xdr:rowOff>
    </xdr:to>
    <xdr:sp macro="" textlink="">
      <xdr:nvSpPr>
        <xdr:cNvPr id="9" name="Fluxograma: Conector 8">
          <a:extLst>
            <a:ext uri="{FF2B5EF4-FFF2-40B4-BE49-F238E27FC236}">
              <a16:creationId xmlns:a16="http://schemas.microsoft.com/office/drawing/2014/main" id="{00000000-0008-0000-0100-000009000000}"/>
            </a:ext>
          </a:extLst>
        </xdr:cNvPr>
        <xdr:cNvSpPr/>
      </xdr:nvSpPr>
      <xdr:spPr>
        <a:xfrm>
          <a:off x="4634865"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257675</xdr:colOff>
      <xdr:row>2</xdr:row>
      <xdr:rowOff>28043</xdr:rowOff>
    </xdr:to>
    <xdr:pic>
      <xdr:nvPicPr>
        <xdr:cNvPr id="10" name="Imagem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228600</xdr:colOff>
      <xdr:row>33</xdr:row>
      <xdr:rowOff>0</xdr:rowOff>
    </xdr:from>
    <xdr:to>
      <xdr:col>5</xdr:col>
      <xdr:colOff>70050</xdr:colOff>
      <xdr:row>33</xdr:row>
      <xdr:rowOff>144000</xdr:rowOff>
    </xdr:to>
    <xdr:sp macro="" textlink="">
      <xdr:nvSpPr>
        <xdr:cNvPr id="11" name="Texto Explicativo 2 (Sem Bordas) 10">
          <a:extLst>
            <a:ext uri="{FF2B5EF4-FFF2-40B4-BE49-F238E27FC236}">
              <a16:creationId xmlns:a16="http://schemas.microsoft.com/office/drawing/2014/main" id="{00000000-0008-0000-0100-00000B000000}"/>
            </a:ext>
          </a:extLst>
        </xdr:cNvPr>
        <xdr:cNvSpPr/>
      </xdr:nvSpPr>
      <xdr:spPr>
        <a:xfrm>
          <a:off x="1057275" y="591502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twoCellAnchor>
    <xdr:from>
      <xdr:col>6</xdr:col>
      <xdr:colOff>152400</xdr:colOff>
      <xdr:row>26</xdr:row>
      <xdr:rowOff>57150</xdr:rowOff>
    </xdr:from>
    <xdr:to>
      <xdr:col>7</xdr:col>
      <xdr:colOff>19050</xdr:colOff>
      <xdr:row>26</xdr:row>
      <xdr:rowOff>133350</xdr:rowOff>
    </xdr:to>
    <xdr:sp macro="" textlink="">
      <xdr:nvSpPr>
        <xdr:cNvPr id="12" name="Fluxograma: Conector 11">
          <a:extLst>
            <a:ext uri="{FF2B5EF4-FFF2-40B4-BE49-F238E27FC236}">
              <a16:creationId xmlns:a16="http://schemas.microsoft.com/office/drawing/2014/main" id="{00000000-0008-0000-0100-00000C000000}"/>
            </a:ext>
          </a:extLst>
        </xdr:cNvPr>
        <xdr:cNvSpPr/>
      </xdr:nvSpPr>
      <xdr:spPr>
        <a:xfrm>
          <a:off x="2190750" y="478155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617220</xdr:colOff>
      <xdr:row>4</xdr:row>
      <xdr:rowOff>0</xdr:rowOff>
    </xdr:to>
    <xdr:sp macro="" textlink="">
      <xdr:nvSpPr>
        <xdr:cNvPr id="2" name="Retângulo de cantos arredondados 1">
          <a:extLst>
            <a:ext uri="{FF2B5EF4-FFF2-40B4-BE49-F238E27FC236}">
              <a16:creationId xmlns:a16="http://schemas.microsoft.com/office/drawing/2014/main" id="{00000000-0008-0000-0200-000002000000}"/>
            </a:ext>
          </a:extLst>
        </xdr:cNvPr>
        <xdr:cNvSpPr/>
      </xdr:nvSpPr>
      <xdr:spPr>
        <a:xfrm>
          <a:off x="0" y="590550"/>
          <a:ext cx="671322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123825</xdr:colOff>
      <xdr:row>2</xdr:row>
      <xdr:rowOff>45720</xdr:rowOff>
    </xdr:from>
    <xdr:to>
      <xdr:col>17</xdr:col>
      <xdr:colOff>619760</xdr:colOff>
      <xdr:row>4</xdr:row>
      <xdr:rowOff>8890</xdr:rowOff>
    </xdr:to>
    <xdr:pic>
      <xdr:nvPicPr>
        <xdr:cNvPr id="3" name="Imagem 2" descr="Image result for metas pn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clrChange>
            <a:clrFrom>
              <a:srgbClr val="000000">
                <a:alpha val="0"/>
              </a:srgbClr>
            </a:clrFrom>
            <a:clrTo>
              <a:srgbClr val="000000">
                <a:alpha val="0"/>
              </a:srgbClr>
            </a:clrTo>
          </a:clrChange>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857875" y="43624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4</xdr:row>
      <xdr:rowOff>42448</xdr:rowOff>
    </xdr:from>
    <xdr:to>
      <xdr:col>2</xdr:col>
      <xdr:colOff>0</xdr:colOff>
      <xdr:row>7</xdr:row>
      <xdr:rowOff>124733</xdr:rowOff>
    </xdr:to>
    <xdr:pic>
      <xdr:nvPicPr>
        <xdr:cNvPr id="4" name="Imagem 3" descr="Image result for símbolo da justiça">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flipH="1">
          <a:off x="53340" y="909223"/>
          <a:ext cx="775335" cy="628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28</xdr:row>
      <xdr:rowOff>85726</xdr:rowOff>
    </xdr:from>
    <xdr:to>
      <xdr:col>16</xdr:col>
      <xdr:colOff>19050</xdr:colOff>
      <xdr:row>46</xdr:row>
      <xdr:rowOff>177166</xdr:rowOff>
    </xdr:to>
    <xdr:graphicFrame macro="">
      <xdr:nvGraphicFramePr>
        <xdr:cNvPr id="5" name="Gráfico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114300</xdr:colOff>
      <xdr:row>28</xdr:row>
      <xdr:rowOff>38100</xdr:rowOff>
    </xdr:from>
    <xdr:to>
      <xdr:col>16</xdr:col>
      <xdr:colOff>28575</xdr:colOff>
      <xdr:row>46</xdr:row>
      <xdr:rowOff>28575</xdr:rowOff>
    </xdr:to>
    <xdr:sp macro="" textlink="">
      <xdr:nvSpPr>
        <xdr:cNvPr id="6" name="Retângulo de cantos arredondados 5">
          <a:extLst>
            <a:ext uri="{FF2B5EF4-FFF2-40B4-BE49-F238E27FC236}">
              <a16:creationId xmlns:a16="http://schemas.microsoft.com/office/drawing/2014/main" id="{00000000-0008-0000-0200-000006000000}"/>
            </a:ext>
          </a:extLst>
        </xdr:cNvPr>
        <xdr:cNvSpPr/>
      </xdr:nvSpPr>
      <xdr:spPr>
        <a:xfrm>
          <a:off x="942975" y="5086350"/>
          <a:ext cx="5019675" cy="3267075"/>
        </a:xfrm>
        <a:prstGeom prst="roundRect">
          <a:avLst>
            <a:gd name="adj" fmla="val 10836"/>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257675</xdr:colOff>
      <xdr:row>2</xdr:row>
      <xdr:rowOff>28043</xdr:rowOff>
    </xdr:to>
    <xdr:pic>
      <xdr:nvPicPr>
        <xdr:cNvPr id="7" name="Imagem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26</xdr:row>
      <xdr:rowOff>55245</xdr:rowOff>
    </xdr:from>
    <xdr:to>
      <xdr:col>5</xdr:col>
      <xdr:colOff>843915</xdr:colOff>
      <xdr:row>26</xdr:row>
      <xdr:rowOff>131445</xdr:rowOff>
    </xdr:to>
    <xdr:sp macro="" textlink="">
      <xdr:nvSpPr>
        <xdr:cNvPr id="8" name="Fluxograma: Conector 7">
          <a:extLst>
            <a:ext uri="{FF2B5EF4-FFF2-40B4-BE49-F238E27FC236}">
              <a16:creationId xmlns:a16="http://schemas.microsoft.com/office/drawing/2014/main" id="{00000000-0008-0000-0200-000008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1062990</xdr:colOff>
      <xdr:row>26</xdr:row>
      <xdr:rowOff>55245</xdr:rowOff>
    </xdr:from>
    <xdr:to>
      <xdr:col>12</xdr:col>
      <xdr:colOff>5715</xdr:colOff>
      <xdr:row>26</xdr:row>
      <xdr:rowOff>131445</xdr:rowOff>
    </xdr:to>
    <xdr:sp macro="" textlink="">
      <xdr:nvSpPr>
        <xdr:cNvPr id="10" name="Fluxograma: Conector 9">
          <a:extLst>
            <a:ext uri="{FF2B5EF4-FFF2-40B4-BE49-F238E27FC236}">
              <a16:creationId xmlns:a16="http://schemas.microsoft.com/office/drawing/2014/main" id="{00000000-0008-0000-0200-00000A000000}"/>
            </a:ext>
          </a:extLst>
        </xdr:cNvPr>
        <xdr:cNvSpPr/>
      </xdr:nvSpPr>
      <xdr:spPr>
        <a:xfrm>
          <a:off x="4758690"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171450</xdr:colOff>
      <xdr:row>31</xdr:row>
      <xdr:rowOff>95250</xdr:rowOff>
    </xdr:from>
    <xdr:to>
      <xdr:col>5</xdr:col>
      <xdr:colOff>12900</xdr:colOff>
      <xdr:row>32</xdr:row>
      <xdr:rowOff>58275</xdr:rowOff>
    </xdr:to>
    <xdr:sp macro="" textlink="">
      <xdr:nvSpPr>
        <xdr:cNvPr id="11" name="Texto Explicativo 2 (Sem Bordas) 10">
          <a:extLst>
            <a:ext uri="{FF2B5EF4-FFF2-40B4-BE49-F238E27FC236}">
              <a16:creationId xmlns:a16="http://schemas.microsoft.com/office/drawing/2014/main" id="{00000000-0008-0000-0200-00000B000000}"/>
            </a:ext>
          </a:extLst>
        </xdr:cNvPr>
        <xdr:cNvSpPr/>
      </xdr:nvSpPr>
      <xdr:spPr>
        <a:xfrm>
          <a:off x="1000125" y="564832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twoCellAnchor>
    <xdr:from>
      <xdr:col>11</xdr:col>
      <xdr:colOff>47625</xdr:colOff>
      <xdr:row>26</xdr:row>
      <xdr:rowOff>47625</xdr:rowOff>
    </xdr:from>
    <xdr:to>
      <xdr:col>11</xdr:col>
      <xdr:colOff>123825</xdr:colOff>
      <xdr:row>26</xdr:row>
      <xdr:rowOff>123825</xdr:rowOff>
    </xdr:to>
    <xdr:sp macro="" textlink="">
      <xdr:nvSpPr>
        <xdr:cNvPr id="12" name="Fluxograma: Conector 11">
          <a:extLst>
            <a:ext uri="{FF2B5EF4-FFF2-40B4-BE49-F238E27FC236}">
              <a16:creationId xmlns:a16="http://schemas.microsoft.com/office/drawing/2014/main" id="{00000000-0008-0000-0200-00000C000000}"/>
            </a:ext>
          </a:extLst>
        </xdr:cNvPr>
        <xdr:cNvSpPr/>
      </xdr:nvSpPr>
      <xdr:spPr>
        <a:xfrm>
          <a:off x="3743325" y="4772025"/>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6</xdr:col>
      <xdr:colOff>142875</xdr:colOff>
      <xdr:row>26</xdr:row>
      <xdr:rowOff>57150</xdr:rowOff>
    </xdr:from>
    <xdr:to>
      <xdr:col>7</xdr:col>
      <xdr:colOff>9525</xdr:colOff>
      <xdr:row>26</xdr:row>
      <xdr:rowOff>133350</xdr:rowOff>
    </xdr:to>
    <xdr:sp macro="" textlink="">
      <xdr:nvSpPr>
        <xdr:cNvPr id="13" name="Fluxograma: Conector 12">
          <a:extLst>
            <a:ext uri="{FF2B5EF4-FFF2-40B4-BE49-F238E27FC236}">
              <a16:creationId xmlns:a16="http://schemas.microsoft.com/office/drawing/2014/main" id="{00000000-0008-0000-0200-00000D000000}"/>
            </a:ext>
          </a:extLst>
        </xdr:cNvPr>
        <xdr:cNvSpPr/>
      </xdr:nvSpPr>
      <xdr:spPr>
        <a:xfrm>
          <a:off x="2238375" y="478155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17</xdr:col>
      <xdr:colOff>601980</xdr:colOff>
      <xdr:row>4</xdr:row>
      <xdr:rowOff>0</xdr:rowOff>
    </xdr:to>
    <xdr:sp macro="" textlink="">
      <xdr:nvSpPr>
        <xdr:cNvPr id="2" name="Retângulo de cantos arredondados 1">
          <a:extLst>
            <a:ext uri="{FF2B5EF4-FFF2-40B4-BE49-F238E27FC236}">
              <a16:creationId xmlns:a16="http://schemas.microsoft.com/office/drawing/2014/main" id="{00000000-0008-0000-0300-000002000000}"/>
            </a:ext>
          </a:extLst>
        </xdr:cNvPr>
        <xdr:cNvSpPr/>
      </xdr:nvSpPr>
      <xdr:spPr>
        <a:xfrm>
          <a:off x="0" y="590550"/>
          <a:ext cx="668845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15</xdr:col>
      <xdr:colOff>121920</xdr:colOff>
      <xdr:row>2</xdr:row>
      <xdr:rowOff>45720</xdr:rowOff>
    </xdr:from>
    <xdr:to>
      <xdr:col>17</xdr:col>
      <xdr:colOff>611505</xdr:colOff>
      <xdr:row>4</xdr:row>
      <xdr:rowOff>12065</xdr:rowOff>
    </xdr:to>
    <xdr:pic>
      <xdr:nvPicPr>
        <xdr:cNvPr id="3" name="Imagem 2" descr="Image result for metas 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clrChange>
            <a:clrFrom>
              <a:srgbClr val="000000">
                <a:alpha val="0"/>
              </a:srgbClr>
            </a:clrFrom>
            <a:clrTo>
              <a:srgbClr val="000000">
                <a:alpha val="0"/>
              </a:srgbClr>
            </a:clrTo>
          </a:clrChange>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770245" y="43624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4</xdr:row>
      <xdr:rowOff>42448</xdr:rowOff>
    </xdr:from>
    <xdr:to>
      <xdr:col>2</xdr:col>
      <xdr:colOff>0</xdr:colOff>
      <xdr:row>7</xdr:row>
      <xdr:rowOff>121558</xdr:rowOff>
    </xdr:to>
    <xdr:pic>
      <xdr:nvPicPr>
        <xdr:cNvPr id="4" name="Imagem 3" descr="Image result for símbolo da justiça">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flipH="1">
          <a:off x="53340" y="909223"/>
          <a:ext cx="775335" cy="628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219075</xdr:colOff>
      <xdr:row>28</xdr:row>
      <xdr:rowOff>95250</xdr:rowOff>
    </xdr:from>
    <xdr:to>
      <xdr:col>16</xdr:col>
      <xdr:colOff>66675</xdr:colOff>
      <xdr:row>45</xdr:row>
      <xdr:rowOff>66674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66674</xdr:colOff>
      <xdr:row>27</xdr:row>
      <xdr:rowOff>152399</xdr:rowOff>
    </xdr:from>
    <xdr:to>
      <xdr:col>16</xdr:col>
      <xdr:colOff>57150</xdr:colOff>
      <xdr:row>44</xdr:row>
      <xdr:rowOff>180974</xdr:rowOff>
    </xdr:to>
    <xdr:sp macro="" textlink="">
      <xdr:nvSpPr>
        <xdr:cNvPr id="6" name="Retângulo de cantos arredondados 5">
          <a:extLst>
            <a:ext uri="{FF2B5EF4-FFF2-40B4-BE49-F238E27FC236}">
              <a16:creationId xmlns:a16="http://schemas.microsoft.com/office/drawing/2014/main" id="{00000000-0008-0000-0300-000006000000}"/>
            </a:ext>
          </a:extLst>
        </xdr:cNvPr>
        <xdr:cNvSpPr/>
      </xdr:nvSpPr>
      <xdr:spPr>
        <a:xfrm>
          <a:off x="895349" y="5038724"/>
          <a:ext cx="5010151" cy="309562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0</xdr:row>
      <xdr:rowOff>0</xdr:rowOff>
    </xdr:from>
    <xdr:to>
      <xdr:col>2</xdr:col>
      <xdr:colOff>254500</xdr:colOff>
      <xdr:row>2</xdr:row>
      <xdr:rowOff>31218</xdr:rowOff>
    </xdr:to>
    <xdr:pic>
      <xdr:nvPicPr>
        <xdr:cNvPr id="7" name="Imagem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26</xdr:row>
      <xdr:rowOff>55245</xdr:rowOff>
    </xdr:from>
    <xdr:to>
      <xdr:col>5</xdr:col>
      <xdr:colOff>843915</xdr:colOff>
      <xdr:row>26</xdr:row>
      <xdr:rowOff>131445</xdr:rowOff>
    </xdr:to>
    <xdr:sp macro="" textlink="">
      <xdr:nvSpPr>
        <xdr:cNvPr id="8" name="Fluxograma: Conector 7">
          <a:extLst>
            <a:ext uri="{FF2B5EF4-FFF2-40B4-BE49-F238E27FC236}">
              <a16:creationId xmlns:a16="http://schemas.microsoft.com/office/drawing/2014/main" id="{00000000-0008-0000-0300-000008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68580</xdr:colOff>
      <xdr:row>26</xdr:row>
      <xdr:rowOff>55245</xdr:rowOff>
    </xdr:from>
    <xdr:to>
      <xdr:col>9</xdr:col>
      <xdr:colOff>144780</xdr:colOff>
      <xdr:row>26</xdr:row>
      <xdr:rowOff>131445</xdr:rowOff>
    </xdr:to>
    <xdr:sp macro="" textlink="">
      <xdr:nvSpPr>
        <xdr:cNvPr id="9" name="Fluxograma: Conector 8">
          <a:extLst>
            <a:ext uri="{FF2B5EF4-FFF2-40B4-BE49-F238E27FC236}">
              <a16:creationId xmlns:a16="http://schemas.microsoft.com/office/drawing/2014/main" id="{00000000-0008-0000-0300-000009000000}"/>
            </a:ext>
          </a:extLst>
        </xdr:cNvPr>
        <xdr:cNvSpPr/>
      </xdr:nvSpPr>
      <xdr:spPr>
        <a:xfrm>
          <a:off x="3707130" y="4779645"/>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958215</xdr:colOff>
      <xdr:row>26</xdr:row>
      <xdr:rowOff>64770</xdr:rowOff>
    </xdr:from>
    <xdr:to>
      <xdr:col>12</xdr:col>
      <xdr:colOff>24765</xdr:colOff>
      <xdr:row>26</xdr:row>
      <xdr:rowOff>140970</xdr:rowOff>
    </xdr:to>
    <xdr:sp macro="" textlink="">
      <xdr:nvSpPr>
        <xdr:cNvPr id="10" name="Fluxograma: Conector 9">
          <a:extLst>
            <a:ext uri="{FF2B5EF4-FFF2-40B4-BE49-F238E27FC236}">
              <a16:creationId xmlns:a16="http://schemas.microsoft.com/office/drawing/2014/main" id="{00000000-0008-0000-0300-00000A000000}"/>
            </a:ext>
          </a:extLst>
        </xdr:cNvPr>
        <xdr:cNvSpPr/>
      </xdr:nvSpPr>
      <xdr:spPr>
        <a:xfrm>
          <a:off x="4730115" y="4789170"/>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95250</xdr:colOff>
      <xdr:row>31</xdr:row>
      <xdr:rowOff>152400</xdr:rowOff>
    </xdr:from>
    <xdr:to>
      <xdr:col>3</xdr:col>
      <xdr:colOff>51000</xdr:colOff>
      <xdr:row>32</xdr:row>
      <xdr:rowOff>115425</xdr:rowOff>
    </xdr:to>
    <xdr:sp macro="" textlink="">
      <xdr:nvSpPr>
        <xdr:cNvPr id="11" name="Texto Explicativo 2 (Sem Bordas) 10">
          <a:extLst>
            <a:ext uri="{FF2B5EF4-FFF2-40B4-BE49-F238E27FC236}">
              <a16:creationId xmlns:a16="http://schemas.microsoft.com/office/drawing/2014/main" id="{00000000-0008-0000-0300-00000B000000}"/>
            </a:ext>
          </a:extLst>
        </xdr:cNvPr>
        <xdr:cNvSpPr/>
      </xdr:nvSpPr>
      <xdr:spPr>
        <a:xfrm>
          <a:off x="923925" y="570547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twoCellAnchor>
    <xdr:from>
      <xdr:col>5</xdr:col>
      <xdr:colOff>714375</xdr:colOff>
      <xdr:row>26</xdr:row>
      <xdr:rowOff>57150</xdr:rowOff>
    </xdr:from>
    <xdr:to>
      <xdr:col>6</xdr:col>
      <xdr:colOff>28575</xdr:colOff>
      <xdr:row>26</xdr:row>
      <xdr:rowOff>133350</xdr:rowOff>
    </xdr:to>
    <xdr:sp macro="" textlink="">
      <xdr:nvSpPr>
        <xdr:cNvPr id="12" name="Fluxograma: Conector 11">
          <a:extLst>
            <a:ext uri="{FF2B5EF4-FFF2-40B4-BE49-F238E27FC236}">
              <a16:creationId xmlns:a16="http://schemas.microsoft.com/office/drawing/2014/main" id="{00000000-0008-0000-0300-00000C000000}"/>
            </a:ext>
          </a:extLst>
        </xdr:cNvPr>
        <xdr:cNvSpPr/>
      </xdr:nvSpPr>
      <xdr:spPr>
        <a:xfrm>
          <a:off x="2133600" y="4781550"/>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548640</xdr:colOff>
      <xdr:row>4</xdr:row>
      <xdr:rowOff>15240</xdr:rowOff>
    </xdr:to>
    <xdr:sp macro="" textlink="">
      <xdr:nvSpPr>
        <xdr:cNvPr id="2" name="Retângulo de cantos arredondados 1">
          <a:extLst>
            <a:ext uri="{FF2B5EF4-FFF2-40B4-BE49-F238E27FC236}">
              <a16:creationId xmlns:a16="http://schemas.microsoft.com/office/drawing/2014/main" id="{00000000-0008-0000-0400-000002000000}"/>
            </a:ext>
          </a:extLst>
        </xdr:cNvPr>
        <xdr:cNvSpPr/>
      </xdr:nvSpPr>
      <xdr:spPr>
        <a:xfrm>
          <a:off x="0" y="590550"/>
          <a:ext cx="6320790" cy="29146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76200</xdr:colOff>
      <xdr:row>2</xdr:row>
      <xdr:rowOff>53340</xdr:rowOff>
    </xdr:from>
    <xdr:to>
      <xdr:col>17</xdr:col>
      <xdr:colOff>10160</xdr:colOff>
      <xdr:row>4</xdr:row>
      <xdr:rowOff>29210</xdr:rowOff>
    </xdr:to>
    <xdr:pic>
      <xdr:nvPicPr>
        <xdr:cNvPr id="4" name="Imagem 3" descr="Image result for metas 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19725"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150495</xdr:colOff>
      <xdr:row>28</xdr:row>
      <xdr:rowOff>104775</xdr:rowOff>
    </xdr:from>
    <xdr:to>
      <xdr:col>14</xdr:col>
      <xdr:colOff>190500</xdr:colOff>
      <xdr:row>45</xdr:row>
      <xdr:rowOff>148590</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104775</xdr:colOff>
      <xdr:row>28</xdr:row>
      <xdr:rowOff>133350</xdr:rowOff>
    </xdr:from>
    <xdr:to>
      <xdr:col>14</xdr:col>
      <xdr:colOff>150495</xdr:colOff>
      <xdr:row>45</xdr:row>
      <xdr:rowOff>154305</xdr:rowOff>
    </xdr:to>
    <xdr:sp macro="" textlink="">
      <xdr:nvSpPr>
        <xdr:cNvPr id="6" name="Retângulo de cantos arredondados 5">
          <a:extLst>
            <a:ext uri="{FF2B5EF4-FFF2-40B4-BE49-F238E27FC236}">
              <a16:creationId xmlns:a16="http://schemas.microsoft.com/office/drawing/2014/main" id="{00000000-0008-0000-0400-000006000000}"/>
            </a:ext>
          </a:extLst>
        </xdr:cNvPr>
        <xdr:cNvSpPr/>
      </xdr:nvSpPr>
      <xdr:spPr>
        <a:xfrm>
          <a:off x="733425" y="5181600"/>
          <a:ext cx="476059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139829</xdr:colOff>
      <xdr:row>8</xdr:row>
      <xdr:rowOff>1995</xdr:rowOff>
    </xdr:to>
    <xdr:pic>
      <xdr:nvPicPr>
        <xdr:cNvPr id="9" name="Imagem 8" descr="Image result for figuras processos antigos">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257675</xdr:colOff>
      <xdr:row>2</xdr:row>
      <xdr:rowOff>28043</xdr:rowOff>
    </xdr:to>
    <xdr:pic>
      <xdr:nvPicPr>
        <xdr:cNvPr id="14" name="Imagem 13">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777240</xdr:colOff>
      <xdr:row>26</xdr:row>
      <xdr:rowOff>55245</xdr:rowOff>
    </xdr:from>
    <xdr:to>
      <xdr:col>6</xdr:col>
      <xdr:colOff>5715</xdr:colOff>
      <xdr:row>26</xdr:row>
      <xdr:rowOff>131445</xdr:rowOff>
    </xdr:to>
    <xdr:sp macro="" textlink="">
      <xdr:nvSpPr>
        <xdr:cNvPr id="20" name="Fluxograma: Conector 19">
          <a:extLst>
            <a:ext uri="{FF2B5EF4-FFF2-40B4-BE49-F238E27FC236}">
              <a16:creationId xmlns:a16="http://schemas.microsoft.com/office/drawing/2014/main" id="{00000000-0008-0000-0400-000014000000}"/>
            </a:ext>
          </a:extLst>
        </xdr:cNvPr>
        <xdr:cNvSpPr/>
      </xdr:nvSpPr>
      <xdr:spPr>
        <a:xfrm>
          <a:off x="2196465"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26</xdr:row>
      <xdr:rowOff>55245</xdr:rowOff>
    </xdr:from>
    <xdr:to>
      <xdr:col>11</xdr:col>
      <xdr:colOff>634365</xdr:colOff>
      <xdr:row>26</xdr:row>
      <xdr:rowOff>131445</xdr:rowOff>
    </xdr:to>
    <xdr:sp macro="" textlink="">
      <xdr:nvSpPr>
        <xdr:cNvPr id="22" name="Fluxograma: Conector 21">
          <a:extLst>
            <a:ext uri="{FF2B5EF4-FFF2-40B4-BE49-F238E27FC236}">
              <a16:creationId xmlns:a16="http://schemas.microsoft.com/office/drawing/2014/main" id="{00000000-0008-0000-0400-000016000000}"/>
            </a:ext>
          </a:extLst>
        </xdr:cNvPr>
        <xdr:cNvSpPr/>
      </xdr:nvSpPr>
      <xdr:spPr>
        <a:xfrm>
          <a:off x="4911090"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971550</xdr:colOff>
      <xdr:row>26</xdr:row>
      <xdr:rowOff>57150</xdr:rowOff>
    </xdr:from>
    <xdr:to>
      <xdr:col>9</xdr:col>
      <xdr:colOff>0</xdr:colOff>
      <xdr:row>26</xdr:row>
      <xdr:rowOff>133350</xdr:rowOff>
    </xdr:to>
    <xdr:sp macro="" textlink="">
      <xdr:nvSpPr>
        <xdr:cNvPr id="23" name="Fluxograma: Conector 22">
          <a:extLst>
            <a:ext uri="{FF2B5EF4-FFF2-40B4-BE49-F238E27FC236}">
              <a16:creationId xmlns:a16="http://schemas.microsoft.com/office/drawing/2014/main" id="{00000000-0008-0000-0400-000017000000}"/>
            </a:ext>
          </a:extLst>
        </xdr:cNvPr>
        <xdr:cNvSpPr/>
      </xdr:nvSpPr>
      <xdr:spPr>
        <a:xfrm>
          <a:off x="373380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123825</xdr:colOff>
      <xdr:row>32</xdr:row>
      <xdr:rowOff>9525</xdr:rowOff>
    </xdr:from>
    <xdr:to>
      <xdr:col>2</xdr:col>
      <xdr:colOff>355800</xdr:colOff>
      <xdr:row>32</xdr:row>
      <xdr:rowOff>153525</xdr:rowOff>
    </xdr:to>
    <xdr:sp macro="" textlink="">
      <xdr:nvSpPr>
        <xdr:cNvPr id="11" name="Texto Explicativo 2 (Sem Bordas) 10">
          <a:extLst>
            <a:ext uri="{FF2B5EF4-FFF2-40B4-BE49-F238E27FC236}">
              <a16:creationId xmlns:a16="http://schemas.microsoft.com/office/drawing/2014/main" id="{00000000-0008-0000-0400-00000B000000}"/>
            </a:ext>
          </a:extLst>
        </xdr:cNvPr>
        <xdr:cNvSpPr/>
      </xdr:nvSpPr>
      <xdr:spPr>
        <a:xfrm>
          <a:off x="752475" y="574357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571500</xdr:colOff>
      <xdr:row>4</xdr:row>
      <xdr:rowOff>0</xdr:rowOff>
    </xdr:to>
    <xdr:sp macro="" textlink="">
      <xdr:nvSpPr>
        <xdr:cNvPr id="2" name="Retângulo de cantos arredondados 1">
          <a:extLst>
            <a:ext uri="{FF2B5EF4-FFF2-40B4-BE49-F238E27FC236}">
              <a16:creationId xmlns:a16="http://schemas.microsoft.com/office/drawing/2014/main" id="{00000000-0008-0000-0500-000002000000}"/>
            </a:ext>
          </a:extLst>
        </xdr:cNvPr>
        <xdr:cNvSpPr/>
      </xdr:nvSpPr>
      <xdr:spPr>
        <a:xfrm>
          <a:off x="0" y="590550"/>
          <a:ext cx="6296025"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121920</xdr:colOff>
      <xdr:row>2</xdr:row>
      <xdr:rowOff>53340</xdr:rowOff>
    </xdr:from>
    <xdr:to>
      <xdr:col>17</xdr:col>
      <xdr:colOff>30480</xdr:colOff>
      <xdr:row>4</xdr:row>
      <xdr:rowOff>29210</xdr:rowOff>
    </xdr:to>
    <xdr:pic>
      <xdr:nvPicPr>
        <xdr:cNvPr id="4" name="Imagem 3" descr="Image result for metas 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1782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xdr:colOff>
      <xdr:row>28</xdr:row>
      <xdr:rowOff>133350</xdr:rowOff>
    </xdr:from>
    <xdr:to>
      <xdr:col>16</xdr:col>
      <xdr:colOff>257175</xdr:colOff>
      <xdr:row>44</xdr:row>
      <xdr:rowOff>167639</xdr:rowOff>
    </xdr:to>
    <xdr:graphicFrame macro="">
      <xdr:nvGraphicFramePr>
        <xdr:cNvPr id="5" name="Gráfico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123824</xdr:colOff>
      <xdr:row>28</xdr:row>
      <xdr:rowOff>19050</xdr:rowOff>
    </xdr:from>
    <xdr:to>
      <xdr:col>15</xdr:col>
      <xdr:colOff>17144</xdr:colOff>
      <xdr:row>45</xdr:row>
      <xdr:rowOff>40005</xdr:rowOff>
    </xdr:to>
    <xdr:sp macro="" textlink="">
      <xdr:nvSpPr>
        <xdr:cNvPr id="6" name="Retângulo de cantos arredondados 5">
          <a:extLst>
            <a:ext uri="{FF2B5EF4-FFF2-40B4-BE49-F238E27FC236}">
              <a16:creationId xmlns:a16="http://schemas.microsoft.com/office/drawing/2014/main" id="{00000000-0008-0000-0500-000006000000}"/>
            </a:ext>
          </a:extLst>
        </xdr:cNvPr>
        <xdr:cNvSpPr/>
      </xdr:nvSpPr>
      <xdr:spPr>
        <a:xfrm>
          <a:off x="752474" y="5067300"/>
          <a:ext cx="476059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139829</xdr:colOff>
      <xdr:row>8</xdr:row>
      <xdr:rowOff>1995</xdr:rowOff>
    </xdr:to>
    <xdr:pic>
      <xdr:nvPicPr>
        <xdr:cNvPr id="9" name="Imagem 8" descr="Image result for figuras processos antigos">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257675</xdr:colOff>
      <xdr:row>2</xdr:row>
      <xdr:rowOff>28043</xdr:rowOff>
    </xdr:to>
    <xdr:pic>
      <xdr:nvPicPr>
        <xdr:cNvPr id="16" name="Imagem 15">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26</xdr:row>
      <xdr:rowOff>55245</xdr:rowOff>
    </xdr:from>
    <xdr:to>
      <xdr:col>5</xdr:col>
      <xdr:colOff>843915</xdr:colOff>
      <xdr:row>26</xdr:row>
      <xdr:rowOff>131445</xdr:rowOff>
    </xdr:to>
    <xdr:sp macro="" textlink="">
      <xdr:nvSpPr>
        <xdr:cNvPr id="11" name="Fluxograma: Conector 10">
          <a:extLst>
            <a:ext uri="{FF2B5EF4-FFF2-40B4-BE49-F238E27FC236}">
              <a16:creationId xmlns:a16="http://schemas.microsoft.com/office/drawing/2014/main" id="{00000000-0008-0000-0500-00000B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26</xdr:row>
      <xdr:rowOff>55245</xdr:rowOff>
    </xdr:from>
    <xdr:to>
      <xdr:col>11</xdr:col>
      <xdr:colOff>634365</xdr:colOff>
      <xdr:row>26</xdr:row>
      <xdr:rowOff>131445</xdr:rowOff>
    </xdr:to>
    <xdr:sp macro="" textlink="">
      <xdr:nvSpPr>
        <xdr:cNvPr id="12" name="Fluxograma: Conector 11">
          <a:extLst>
            <a:ext uri="{FF2B5EF4-FFF2-40B4-BE49-F238E27FC236}">
              <a16:creationId xmlns:a16="http://schemas.microsoft.com/office/drawing/2014/main" id="{00000000-0008-0000-0500-00000C000000}"/>
            </a:ext>
          </a:extLst>
        </xdr:cNvPr>
        <xdr:cNvSpPr/>
      </xdr:nvSpPr>
      <xdr:spPr>
        <a:xfrm>
          <a:off x="4863465"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962025</xdr:colOff>
      <xdr:row>26</xdr:row>
      <xdr:rowOff>57150</xdr:rowOff>
    </xdr:from>
    <xdr:to>
      <xdr:col>8</xdr:col>
      <xdr:colOff>1038225</xdr:colOff>
      <xdr:row>26</xdr:row>
      <xdr:rowOff>133350</xdr:rowOff>
    </xdr:to>
    <xdr:sp macro="" textlink="">
      <xdr:nvSpPr>
        <xdr:cNvPr id="13" name="Fluxograma: Conector 12">
          <a:extLst>
            <a:ext uri="{FF2B5EF4-FFF2-40B4-BE49-F238E27FC236}">
              <a16:creationId xmlns:a16="http://schemas.microsoft.com/office/drawing/2014/main" id="{00000000-0008-0000-0500-00000D000000}"/>
            </a:ext>
          </a:extLst>
        </xdr:cNvPr>
        <xdr:cNvSpPr/>
      </xdr:nvSpPr>
      <xdr:spPr>
        <a:xfrm>
          <a:off x="371475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66675</xdr:colOff>
      <xdr:row>31</xdr:row>
      <xdr:rowOff>85725</xdr:rowOff>
    </xdr:from>
    <xdr:to>
      <xdr:col>2</xdr:col>
      <xdr:colOff>298650</xdr:colOff>
      <xdr:row>32</xdr:row>
      <xdr:rowOff>48750</xdr:rowOff>
    </xdr:to>
    <xdr:sp macro="" textlink="">
      <xdr:nvSpPr>
        <xdr:cNvPr id="14" name="Texto Explicativo 2 (Sem Bordas) 13">
          <a:extLst>
            <a:ext uri="{FF2B5EF4-FFF2-40B4-BE49-F238E27FC236}">
              <a16:creationId xmlns:a16="http://schemas.microsoft.com/office/drawing/2014/main" id="{00000000-0008-0000-0500-00000E000000}"/>
            </a:ext>
          </a:extLst>
        </xdr:cNvPr>
        <xdr:cNvSpPr/>
      </xdr:nvSpPr>
      <xdr:spPr>
        <a:xfrm>
          <a:off x="695325" y="5638800"/>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542925</xdr:colOff>
      <xdr:row>4</xdr:row>
      <xdr:rowOff>0</xdr:rowOff>
    </xdr:to>
    <xdr:sp macro="" textlink="">
      <xdr:nvSpPr>
        <xdr:cNvPr id="2" name="Retângulo de cantos arredondados 1">
          <a:extLst>
            <a:ext uri="{FF2B5EF4-FFF2-40B4-BE49-F238E27FC236}">
              <a16:creationId xmlns:a16="http://schemas.microsoft.com/office/drawing/2014/main" id="{00000000-0008-0000-0600-000002000000}"/>
            </a:ext>
          </a:extLst>
        </xdr:cNvPr>
        <xdr:cNvSpPr/>
      </xdr:nvSpPr>
      <xdr:spPr>
        <a:xfrm>
          <a:off x="0" y="590550"/>
          <a:ext cx="630555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121920</xdr:colOff>
      <xdr:row>2</xdr:row>
      <xdr:rowOff>53340</xdr:rowOff>
    </xdr:from>
    <xdr:to>
      <xdr:col>16</xdr:col>
      <xdr:colOff>561975</xdr:colOff>
      <xdr:row>4</xdr:row>
      <xdr:rowOff>29210</xdr:rowOff>
    </xdr:to>
    <xdr:pic>
      <xdr:nvPicPr>
        <xdr:cNvPr id="4" name="Imagem 3" descr="Image result for metas png">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55920" y="443865"/>
          <a:ext cx="82105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150495</xdr:colOff>
      <xdr:row>28</xdr:row>
      <xdr:rowOff>57150</xdr:rowOff>
    </xdr:from>
    <xdr:to>
      <xdr:col>14</xdr:col>
      <xdr:colOff>146685</xdr:colOff>
      <xdr:row>44</xdr:row>
      <xdr:rowOff>186690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85724</xdr:colOff>
      <xdr:row>27</xdr:row>
      <xdr:rowOff>152400</xdr:rowOff>
    </xdr:from>
    <xdr:to>
      <xdr:col>14</xdr:col>
      <xdr:colOff>198119</xdr:colOff>
      <xdr:row>45</xdr:row>
      <xdr:rowOff>11430</xdr:rowOff>
    </xdr:to>
    <xdr:sp macro="" textlink="">
      <xdr:nvSpPr>
        <xdr:cNvPr id="6" name="Retângulo de cantos arredondados 5">
          <a:extLst>
            <a:ext uri="{FF2B5EF4-FFF2-40B4-BE49-F238E27FC236}">
              <a16:creationId xmlns:a16="http://schemas.microsoft.com/office/drawing/2014/main" id="{00000000-0008-0000-0600-000006000000}"/>
            </a:ext>
          </a:extLst>
        </xdr:cNvPr>
        <xdr:cNvSpPr/>
      </xdr:nvSpPr>
      <xdr:spPr>
        <a:xfrm>
          <a:off x="714374" y="5038725"/>
          <a:ext cx="481774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139829</xdr:colOff>
      <xdr:row>8</xdr:row>
      <xdr:rowOff>1995</xdr:rowOff>
    </xdr:to>
    <xdr:pic>
      <xdr:nvPicPr>
        <xdr:cNvPr id="9" name="Imagem 8" descr="Image result for figuras processos antigos">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257675</xdr:colOff>
      <xdr:row>2</xdr:row>
      <xdr:rowOff>28043</xdr:rowOff>
    </xdr:to>
    <xdr:pic>
      <xdr:nvPicPr>
        <xdr:cNvPr id="18" name="Imagem 17">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26</xdr:row>
      <xdr:rowOff>55245</xdr:rowOff>
    </xdr:from>
    <xdr:to>
      <xdr:col>5</xdr:col>
      <xdr:colOff>843915</xdr:colOff>
      <xdr:row>26</xdr:row>
      <xdr:rowOff>131445</xdr:rowOff>
    </xdr:to>
    <xdr:sp macro="" textlink="">
      <xdr:nvSpPr>
        <xdr:cNvPr id="11" name="Fluxograma: Conector 10">
          <a:extLst>
            <a:ext uri="{FF2B5EF4-FFF2-40B4-BE49-F238E27FC236}">
              <a16:creationId xmlns:a16="http://schemas.microsoft.com/office/drawing/2014/main" id="{00000000-0008-0000-0600-00000B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26</xdr:row>
      <xdr:rowOff>55245</xdr:rowOff>
    </xdr:from>
    <xdr:to>
      <xdr:col>11</xdr:col>
      <xdr:colOff>634365</xdr:colOff>
      <xdr:row>26</xdr:row>
      <xdr:rowOff>131445</xdr:rowOff>
    </xdr:to>
    <xdr:sp macro="" textlink="">
      <xdr:nvSpPr>
        <xdr:cNvPr id="12" name="Fluxograma: Conector 11">
          <a:extLst>
            <a:ext uri="{FF2B5EF4-FFF2-40B4-BE49-F238E27FC236}">
              <a16:creationId xmlns:a16="http://schemas.microsoft.com/office/drawing/2014/main" id="{00000000-0008-0000-0600-00000C000000}"/>
            </a:ext>
          </a:extLst>
        </xdr:cNvPr>
        <xdr:cNvSpPr/>
      </xdr:nvSpPr>
      <xdr:spPr>
        <a:xfrm>
          <a:off x="4901565"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962025</xdr:colOff>
      <xdr:row>26</xdr:row>
      <xdr:rowOff>57150</xdr:rowOff>
    </xdr:from>
    <xdr:to>
      <xdr:col>8</xdr:col>
      <xdr:colOff>1038225</xdr:colOff>
      <xdr:row>26</xdr:row>
      <xdr:rowOff>133350</xdr:rowOff>
    </xdr:to>
    <xdr:sp macro="" textlink="">
      <xdr:nvSpPr>
        <xdr:cNvPr id="13" name="Fluxograma: Conector 12">
          <a:extLst>
            <a:ext uri="{FF2B5EF4-FFF2-40B4-BE49-F238E27FC236}">
              <a16:creationId xmlns:a16="http://schemas.microsoft.com/office/drawing/2014/main" id="{00000000-0008-0000-0600-00000D000000}"/>
            </a:ext>
          </a:extLst>
        </xdr:cNvPr>
        <xdr:cNvSpPr/>
      </xdr:nvSpPr>
      <xdr:spPr>
        <a:xfrm>
          <a:off x="371475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19050</xdr:colOff>
      <xdr:row>31</xdr:row>
      <xdr:rowOff>85725</xdr:rowOff>
    </xdr:from>
    <xdr:to>
      <xdr:col>2</xdr:col>
      <xdr:colOff>251025</xdr:colOff>
      <xdr:row>32</xdr:row>
      <xdr:rowOff>48750</xdr:rowOff>
    </xdr:to>
    <xdr:sp macro="" textlink="">
      <xdr:nvSpPr>
        <xdr:cNvPr id="14" name="Texto Explicativo 2 (Sem Bordas) 13">
          <a:extLst>
            <a:ext uri="{FF2B5EF4-FFF2-40B4-BE49-F238E27FC236}">
              <a16:creationId xmlns:a16="http://schemas.microsoft.com/office/drawing/2014/main" id="{00000000-0008-0000-0600-00000E000000}"/>
            </a:ext>
          </a:extLst>
        </xdr:cNvPr>
        <xdr:cNvSpPr/>
      </xdr:nvSpPr>
      <xdr:spPr>
        <a:xfrm>
          <a:off x="647700" y="5638800"/>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548640</xdr:colOff>
      <xdr:row>4</xdr:row>
      <xdr:rowOff>15240</xdr:rowOff>
    </xdr:to>
    <xdr:sp macro="" textlink="">
      <xdr:nvSpPr>
        <xdr:cNvPr id="2" name="Retângulo de cantos arredondados 1">
          <a:extLst>
            <a:ext uri="{FF2B5EF4-FFF2-40B4-BE49-F238E27FC236}">
              <a16:creationId xmlns:a16="http://schemas.microsoft.com/office/drawing/2014/main" id="{00000000-0008-0000-0700-000002000000}"/>
            </a:ext>
          </a:extLst>
        </xdr:cNvPr>
        <xdr:cNvSpPr/>
      </xdr:nvSpPr>
      <xdr:spPr>
        <a:xfrm>
          <a:off x="0" y="590550"/>
          <a:ext cx="6273165" cy="29146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76200</xdr:colOff>
      <xdr:row>2</xdr:row>
      <xdr:rowOff>53340</xdr:rowOff>
    </xdr:from>
    <xdr:to>
      <xdr:col>17</xdr:col>
      <xdr:colOff>6985</xdr:colOff>
      <xdr:row>4</xdr:row>
      <xdr:rowOff>26035</xdr:rowOff>
    </xdr:to>
    <xdr:pic>
      <xdr:nvPicPr>
        <xdr:cNvPr id="3" name="Imagem 2" descr="Image result for metas pn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19725"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17145</xdr:colOff>
      <xdr:row>27</xdr:row>
      <xdr:rowOff>85725</xdr:rowOff>
    </xdr:from>
    <xdr:to>
      <xdr:col>15</xdr:col>
      <xdr:colOff>13335</xdr:colOff>
      <xdr:row>44</xdr:row>
      <xdr:rowOff>110490</xdr:rowOff>
    </xdr:to>
    <xdr:graphicFrame macro="">
      <xdr:nvGraphicFramePr>
        <xdr:cNvPr id="4" name="Gráfico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161925</xdr:colOff>
      <xdr:row>27</xdr:row>
      <xdr:rowOff>0</xdr:rowOff>
    </xdr:from>
    <xdr:to>
      <xdr:col>15</xdr:col>
      <xdr:colOff>7620</xdr:colOff>
      <xdr:row>44</xdr:row>
      <xdr:rowOff>20955</xdr:rowOff>
    </xdr:to>
    <xdr:sp macro="" textlink="">
      <xdr:nvSpPr>
        <xdr:cNvPr id="5" name="Retângulo de cantos arredondados 4">
          <a:extLst>
            <a:ext uri="{FF2B5EF4-FFF2-40B4-BE49-F238E27FC236}">
              <a16:creationId xmlns:a16="http://schemas.microsoft.com/office/drawing/2014/main" id="{00000000-0008-0000-0700-000005000000}"/>
            </a:ext>
          </a:extLst>
        </xdr:cNvPr>
        <xdr:cNvSpPr/>
      </xdr:nvSpPr>
      <xdr:spPr>
        <a:xfrm>
          <a:off x="790575" y="5048250"/>
          <a:ext cx="476059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143004</xdr:colOff>
      <xdr:row>8</xdr:row>
      <xdr:rowOff>1995</xdr:rowOff>
    </xdr:to>
    <xdr:pic>
      <xdr:nvPicPr>
        <xdr:cNvPr id="6" name="Imagem 5" descr="Image result for figuras processos antigos">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254500</xdr:colOff>
      <xdr:row>2</xdr:row>
      <xdr:rowOff>31218</xdr:rowOff>
    </xdr:to>
    <xdr:pic>
      <xdr:nvPicPr>
        <xdr:cNvPr id="7" name="Imagem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777240</xdr:colOff>
      <xdr:row>25</xdr:row>
      <xdr:rowOff>55245</xdr:rowOff>
    </xdr:from>
    <xdr:to>
      <xdr:col>6</xdr:col>
      <xdr:colOff>5715</xdr:colOff>
      <xdr:row>25</xdr:row>
      <xdr:rowOff>131445</xdr:rowOff>
    </xdr:to>
    <xdr:sp macro="" textlink="">
      <xdr:nvSpPr>
        <xdr:cNvPr id="8" name="Fluxograma: Conector 7">
          <a:extLst>
            <a:ext uri="{FF2B5EF4-FFF2-40B4-BE49-F238E27FC236}">
              <a16:creationId xmlns:a16="http://schemas.microsoft.com/office/drawing/2014/main" id="{00000000-0008-0000-0700-000008000000}"/>
            </a:ext>
          </a:extLst>
        </xdr:cNvPr>
        <xdr:cNvSpPr/>
      </xdr:nvSpPr>
      <xdr:spPr>
        <a:xfrm>
          <a:off x="2196465"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25</xdr:row>
      <xdr:rowOff>55245</xdr:rowOff>
    </xdr:from>
    <xdr:to>
      <xdr:col>11</xdr:col>
      <xdr:colOff>634365</xdr:colOff>
      <xdr:row>25</xdr:row>
      <xdr:rowOff>131445</xdr:rowOff>
    </xdr:to>
    <xdr:sp macro="" textlink="">
      <xdr:nvSpPr>
        <xdr:cNvPr id="9" name="Fluxograma: Conector 8">
          <a:extLst>
            <a:ext uri="{FF2B5EF4-FFF2-40B4-BE49-F238E27FC236}">
              <a16:creationId xmlns:a16="http://schemas.microsoft.com/office/drawing/2014/main" id="{00000000-0008-0000-0700-000009000000}"/>
            </a:ext>
          </a:extLst>
        </xdr:cNvPr>
        <xdr:cNvSpPr/>
      </xdr:nvSpPr>
      <xdr:spPr>
        <a:xfrm>
          <a:off x="4911090"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971550</xdr:colOff>
      <xdr:row>25</xdr:row>
      <xdr:rowOff>57150</xdr:rowOff>
    </xdr:from>
    <xdr:to>
      <xdr:col>9</xdr:col>
      <xdr:colOff>0</xdr:colOff>
      <xdr:row>25</xdr:row>
      <xdr:rowOff>133350</xdr:rowOff>
    </xdr:to>
    <xdr:sp macro="" textlink="">
      <xdr:nvSpPr>
        <xdr:cNvPr id="10" name="Fluxograma: Conector 9">
          <a:extLst>
            <a:ext uri="{FF2B5EF4-FFF2-40B4-BE49-F238E27FC236}">
              <a16:creationId xmlns:a16="http://schemas.microsoft.com/office/drawing/2014/main" id="{00000000-0008-0000-0700-00000A000000}"/>
            </a:ext>
          </a:extLst>
        </xdr:cNvPr>
        <xdr:cNvSpPr/>
      </xdr:nvSpPr>
      <xdr:spPr>
        <a:xfrm>
          <a:off x="373380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123825</xdr:colOff>
      <xdr:row>31</xdr:row>
      <xdr:rowOff>9525</xdr:rowOff>
    </xdr:from>
    <xdr:to>
      <xdr:col>2</xdr:col>
      <xdr:colOff>355800</xdr:colOff>
      <xdr:row>31</xdr:row>
      <xdr:rowOff>153525</xdr:rowOff>
    </xdr:to>
    <xdr:sp macro="" textlink="">
      <xdr:nvSpPr>
        <xdr:cNvPr id="11" name="Texto Explicativo 2 (Sem Bordas) 10">
          <a:extLst>
            <a:ext uri="{FF2B5EF4-FFF2-40B4-BE49-F238E27FC236}">
              <a16:creationId xmlns:a16="http://schemas.microsoft.com/office/drawing/2014/main" id="{00000000-0008-0000-0700-00000B000000}"/>
            </a:ext>
          </a:extLst>
        </xdr:cNvPr>
        <xdr:cNvSpPr/>
      </xdr:nvSpPr>
      <xdr:spPr>
        <a:xfrm>
          <a:off x="752475" y="574357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16</xdr:col>
      <xdr:colOff>571500</xdr:colOff>
      <xdr:row>4</xdr:row>
      <xdr:rowOff>0</xdr:rowOff>
    </xdr:to>
    <xdr:sp macro="" textlink="">
      <xdr:nvSpPr>
        <xdr:cNvPr id="2" name="Retângulo de cantos arredondados 1">
          <a:extLst>
            <a:ext uri="{FF2B5EF4-FFF2-40B4-BE49-F238E27FC236}">
              <a16:creationId xmlns:a16="http://schemas.microsoft.com/office/drawing/2014/main" id="{00000000-0008-0000-0800-000002000000}"/>
            </a:ext>
          </a:extLst>
        </xdr:cNvPr>
        <xdr:cNvSpPr/>
      </xdr:nvSpPr>
      <xdr:spPr>
        <a:xfrm>
          <a:off x="0" y="590550"/>
          <a:ext cx="6248400" cy="2762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050" b="1">
              <a:solidFill>
                <a:schemeClr val="bg1"/>
              </a:solidFill>
            </a:rPr>
            <a:t>                                                                    RELATÓRIO EXECUTIVO DE METAS - 2025</a:t>
          </a:r>
        </a:p>
      </xdr:txBody>
    </xdr:sp>
    <xdr:clientData/>
  </xdr:twoCellAnchor>
  <xdr:twoCellAnchor editAs="oneCell">
    <xdr:from>
      <xdr:col>14</xdr:col>
      <xdr:colOff>121920</xdr:colOff>
      <xdr:row>2</xdr:row>
      <xdr:rowOff>53340</xdr:rowOff>
    </xdr:from>
    <xdr:to>
      <xdr:col>17</xdr:col>
      <xdr:colOff>30480</xdr:colOff>
      <xdr:row>4</xdr:row>
      <xdr:rowOff>29210</xdr:rowOff>
    </xdr:to>
    <xdr:pic>
      <xdr:nvPicPr>
        <xdr:cNvPr id="3" name="Imagem 2" descr="Image result for metas png">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5417820" y="443865"/>
          <a:ext cx="870585" cy="4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198120</xdr:colOff>
      <xdr:row>27</xdr:row>
      <xdr:rowOff>62865</xdr:rowOff>
    </xdr:from>
    <xdr:to>
      <xdr:col>14</xdr:col>
      <xdr:colOff>194310</xdr:colOff>
      <xdr:row>43</xdr:row>
      <xdr:rowOff>100965</xdr:rowOff>
    </xdr:to>
    <xdr:graphicFrame macro="">
      <xdr:nvGraphicFramePr>
        <xdr:cNvPr id="4" name="Gráfico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123824</xdr:colOff>
      <xdr:row>27</xdr:row>
      <xdr:rowOff>19050</xdr:rowOff>
    </xdr:from>
    <xdr:to>
      <xdr:col>15</xdr:col>
      <xdr:colOff>17144</xdr:colOff>
      <xdr:row>44</xdr:row>
      <xdr:rowOff>40005</xdr:rowOff>
    </xdr:to>
    <xdr:sp macro="" textlink="">
      <xdr:nvSpPr>
        <xdr:cNvPr id="5" name="Retângulo de cantos arredondados 4">
          <a:extLst>
            <a:ext uri="{FF2B5EF4-FFF2-40B4-BE49-F238E27FC236}">
              <a16:creationId xmlns:a16="http://schemas.microsoft.com/office/drawing/2014/main" id="{00000000-0008-0000-0800-000005000000}"/>
            </a:ext>
          </a:extLst>
        </xdr:cNvPr>
        <xdr:cNvSpPr/>
      </xdr:nvSpPr>
      <xdr:spPr>
        <a:xfrm>
          <a:off x="752474" y="5067300"/>
          <a:ext cx="4760595" cy="3107055"/>
        </a:xfrm>
        <a:prstGeom prst="roundRect">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91440</xdr:colOff>
      <xdr:row>5</xdr:row>
      <xdr:rowOff>53340</xdr:rowOff>
    </xdr:from>
    <xdr:to>
      <xdr:col>1</xdr:col>
      <xdr:colOff>139829</xdr:colOff>
      <xdr:row>8</xdr:row>
      <xdr:rowOff>1995</xdr:rowOff>
    </xdr:to>
    <xdr:pic>
      <xdr:nvPicPr>
        <xdr:cNvPr id="6" name="Imagem 5" descr="Image result for figuras processos antigos">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3" cstate="print">
          <a:clrChange>
            <a:clrFrom>
              <a:srgbClr val="A49F9C"/>
            </a:clrFrom>
            <a:clrTo>
              <a:srgbClr val="A49F9C">
                <a:alpha val="0"/>
              </a:srgbClr>
            </a:clrTo>
          </a:clrChange>
          <a:duotone>
            <a:schemeClr val="bg2">
              <a:shade val="45000"/>
              <a:satMod val="135000"/>
            </a:schemeClr>
            <a:prstClr val="white"/>
          </a:duotone>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91440" y="1101090"/>
          <a:ext cx="683389" cy="494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257675</xdr:colOff>
      <xdr:row>2</xdr:row>
      <xdr:rowOff>28043</xdr:rowOff>
    </xdr:to>
    <xdr:pic>
      <xdr:nvPicPr>
        <xdr:cNvPr id="7" name="Imagem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1080000" cy="424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767715</xdr:colOff>
      <xdr:row>25</xdr:row>
      <xdr:rowOff>55245</xdr:rowOff>
    </xdr:from>
    <xdr:to>
      <xdr:col>5</xdr:col>
      <xdr:colOff>843915</xdr:colOff>
      <xdr:row>25</xdr:row>
      <xdr:rowOff>131445</xdr:rowOff>
    </xdr:to>
    <xdr:sp macro="" textlink="">
      <xdr:nvSpPr>
        <xdr:cNvPr id="8" name="Fluxograma: Conector 7">
          <a:extLst>
            <a:ext uri="{FF2B5EF4-FFF2-40B4-BE49-F238E27FC236}">
              <a16:creationId xmlns:a16="http://schemas.microsoft.com/office/drawing/2014/main" id="{00000000-0008-0000-0800-000008000000}"/>
            </a:ext>
          </a:extLst>
        </xdr:cNvPr>
        <xdr:cNvSpPr/>
      </xdr:nvSpPr>
      <xdr:spPr>
        <a:xfrm>
          <a:off x="2186940" y="4779645"/>
          <a:ext cx="76200" cy="76200"/>
        </a:xfrm>
        <a:prstGeom prst="flowChartConnector">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558165</xdr:colOff>
      <xdr:row>25</xdr:row>
      <xdr:rowOff>55245</xdr:rowOff>
    </xdr:from>
    <xdr:to>
      <xdr:col>11</xdr:col>
      <xdr:colOff>634365</xdr:colOff>
      <xdr:row>25</xdr:row>
      <xdr:rowOff>131445</xdr:rowOff>
    </xdr:to>
    <xdr:sp macro="" textlink="">
      <xdr:nvSpPr>
        <xdr:cNvPr id="9" name="Fluxograma: Conector 8">
          <a:extLst>
            <a:ext uri="{FF2B5EF4-FFF2-40B4-BE49-F238E27FC236}">
              <a16:creationId xmlns:a16="http://schemas.microsoft.com/office/drawing/2014/main" id="{00000000-0008-0000-0800-000009000000}"/>
            </a:ext>
          </a:extLst>
        </xdr:cNvPr>
        <xdr:cNvSpPr/>
      </xdr:nvSpPr>
      <xdr:spPr>
        <a:xfrm>
          <a:off x="4863465" y="4779645"/>
          <a:ext cx="76200" cy="76200"/>
        </a:xfrm>
        <a:prstGeom prst="flowChartConnector">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962025</xdr:colOff>
      <xdr:row>25</xdr:row>
      <xdr:rowOff>57150</xdr:rowOff>
    </xdr:from>
    <xdr:to>
      <xdr:col>8</xdr:col>
      <xdr:colOff>1038225</xdr:colOff>
      <xdr:row>25</xdr:row>
      <xdr:rowOff>133350</xdr:rowOff>
    </xdr:to>
    <xdr:sp macro="" textlink="">
      <xdr:nvSpPr>
        <xdr:cNvPr id="10" name="Fluxograma: Conector 9">
          <a:extLst>
            <a:ext uri="{FF2B5EF4-FFF2-40B4-BE49-F238E27FC236}">
              <a16:creationId xmlns:a16="http://schemas.microsoft.com/office/drawing/2014/main" id="{00000000-0008-0000-0800-00000A000000}"/>
            </a:ext>
          </a:extLst>
        </xdr:cNvPr>
        <xdr:cNvSpPr/>
      </xdr:nvSpPr>
      <xdr:spPr>
        <a:xfrm>
          <a:off x="3714750" y="4781550"/>
          <a:ext cx="76200" cy="76200"/>
        </a:xfrm>
        <a:prstGeom prst="flowChartConnector">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152400</xdr:colOff>
      <xdr:row>28</xdr:row>
      <xdr:rowOff>57150</xdr:rowOff>
    </xdr:from>
    <xdr:to>
      <xdr:col>2</xdr:col>
      <xdr:colOff>384375</xdr:colOff>
      <xdr:row>29</xdr:row>
      <xdr:rowOff>39225</xdr:rowOff>
    </xdr:to>
    <xdr:sp macro="" textlink="">
      <xdr:nvSpPr>
        <xdr:cNvPr id="11" name="Texto Explicativo 2 (Sem Bordas) 10">
          <a:extLst>
            <a:ext uri="{FF2B5EF4-FFF2-40B4-BE49-F238E27FC236}">
              <a16:creationId xmlns:a16="http://schemas.microsoft.com/office/drawing/2014/main" id="{00000000-0008-0000-0800-00000B000000}"/>
            </a:ext>
          </a:extLst>
        </xdr:cNvPr>
        <xdr:cNvSpPr/>
      </xdr:nvSpPr>
      <xdr:spPr>
        <a:xfrm>
          <a:off x="781050" y="5267325"/>
          <a:ext cx="432000" cy="144000"/>
        </a:xfrm>
        <a:prstGeom prst="callout2">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850">
              <a:solidFill>
                <a:sysClr val="windowText" lastClr="000000"/>
              </a:solidFill>
            </a:rPr>
            <a:t>Meta</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eta%205/TCLNFISC.xlsx" TargetMode="External"/><Relationship Id="rId2" Type="http://schemas.openxmlformats.org/officeDocument/2006/relationships/externalLinkPath" Target="file:///G:\Drives%20compartilhados\CEGI_SERVI&#199;O\METAS%202026\Meta%205\TCLNFISC.xlsx" TargetMode="External"/><Relationship Id="rId1" Type="http://schemas.openxmlformats.org/officeDocument/2006/relationships/externalLinkPath" Target="/Drives%20compartilhados/CEGI_SERVI&#199;O/METAS%202026/Meta%205/TCLNFISC.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eta%201.xlsx" TargetMode="External"/><Relationship Id="rId2" Type="http://schemas.openxmlformats.org/officeDocument/2006/relationships/externalLinkPath" Target="file:///G:\Drives%20compartilhados\CEGI_SERVI&#199;O\METAS%202025\Relat&#243;rios\Site\Meta%201.xlsx" TargetMode="External"/><Relationship Id="rId1" Type="http://schemas.openxmlformats.org/officeDocument/2006/relationships/externalLinkPath" Target="/Drives%20compartilhados/CEGI_SERVI&#199;O/METAS%202026/Relat&#243;rios/Site/Meta%2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eta%202.xlsx" TargetMode="External"/><Relationship Id="rId2" Type="http://schemas.openxmlformats.org/officeDocument/2006/relationships/externalLinkPath" Target="file:///G:\Drives%20compartilhados\CEGI_SERVI&#199;O\METAS%202026\Relat&#243;rios\Site\Meta%202.xlsx" TargetMode="External"/><Relationship Id="rId1" Type="http://schemas.openxmlformats.org/officeDocument/2006/relationships/externalLinkPath" Target="/Drives%20compartilhados/CEGI_SERVI&#199;O/METAS%202026/Relat&#243;rios/Site/Meta%202.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eta%203.xlsx" TargetMode="External"/><Relationship Id="rId2" Type="http://schemas.openxmlformats.org/officeDocument/2006/relationships/externalLinkPath" Target="file:///G:\Drives%20compartilhados\CEGI_SERVI&#199;O\METAS%202026\Relat&#243;rios\Site\Meta%203.xlsx" TargetMode="External"/><Relationship Id="rId1" Type="http://schemas.openxmlformats.org/officeDocument/2006/relationships/externalLinkPath" Target="/Drives%20compartilhados/CEGI_SERVI&#199;O/METAS%202026/Relat&#243;rios/Site/Meta%203.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Meta%20Espec&#237;fica%201%20(IPSMS)/Perguntas%20quadrimestrais.xlsx" TargetMode="External"/><Relationship Id="rId2" Type="http://schemas.openxmlformats.org/officeDocument/2006/relationships/externalLinkPath" Target="file:///G:\Drives%20compartilhados\CEGI_SERVI&#199;O\METAS%202026\Meta%20Espec&#237;fica%201%20(IPSMS)\Perguntas%20quadrimestrais.xlsx" TargetMode="External"/><Relationship Id="rId1" Type="http://schemas.openxmlformats.org/officeDocument/2006/relationships/externalLinkPath" Target="/Drives%20compartilhados/CEGI_SERVI&#199;O/METAS%202026/Meta%20Espec&#237;fica%201%20(IPSMS)/Perguntas%20quadrimestra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eGestão)"/>
      <sheetName val="Últ.12M (eGestão)"/>
      <sheetName val="90.315"/>
      <sheetName val="90.495"/>
    </sheetNames>
    <sheetDataSet>
      <sheetData sheetId="0">
        <row r="2">
          <cell r="F2">
            <v>35035</v>
          </cell>
          <cell r="H2">
            <v>15</v>
          </cell>
          <cell r="L2">
            <v>8945</v>
          </cell>
          <cell r="N2">
            <v>0.91958465081781626</v>
          </cell>
          <cell r="O2">
            <v>0.92489189302657537</v>
          </cell>
          <cell r="P2">
            <v>0.92072436276560454</v>
          </cell>
        </row>
        <row r="3">
          <cell r="F3">
            <v>67596</v>
          </cell>
          <cell r="H3">
            <v>33</v>
          </cell>
          <cell r="L3">
            <v>20474</v>
          </cell>
          <cell r="N3">
            <v>0.79237572862694305</v>
          </cell>
          <cell r="O3">
            <v>0.78921688041842808</v>
          </cell>
          <cell r="P3">
            <v>0.79167994949893472</v>
          </cell>
        </row>
        <row r="4">
          <cell r="F4">
            <v>78662</v>
          </cell>
          <cell r="H4">
            <v>74</v>
          </cell>
          <cell r="L4">
            <v>24378</v>
          </cell>
          <cell r="N4">
            <v>0.68103809493628542</v>
          </cell>
          <cell r="O4">
            <v>0.6701978310313329</v>
          </cell>
          <cell r="P4">
            <v>0.67861954450768069</v>
          </cell>
        </row>
        <row r="5">
          <cell r="F5">
            <v>58035</v>
          </cell>
          <cell r="H5">
            <v>30</v>
          </cell>
          <cell r="L5">
            <v>17042</v>
          </cell>
          <cell r="N5">
            <v>0.62250964732991898</v>
          </cell>
          <cell r="O5">
            <v>0.60678859870666924</v>
          </cell>
          <cell r="P5">
            <v>0.61902918586789557</v>
          </cell>
        </row>
        <row r="6">
          <cell r="F6">
            <v>66841</v>
          </cell>
          <cell r="H6">
            <v>50</v>
          </cell>
          <cell r="L6">
            <v>21947</v>
          </cell>
          <cell r="N6">
            <v>0.56417750998867588</v>
          </cell>
          <cell r="O6">
            <v>0.53890572976196394</v>
          </cell>
          <cell r="P6">
            <v>0.5585475076803853</v>
          </cell>
        </row>
        <row r="7">
          <cell r="F7">
            <v>64439</v>
          </cell>
          <cell r="H7">
            <v>54</v>
          </cell>
          <cell r="L7">
            <v>17843</v>
          </cell>
          <cell r="N7">
            <v>0.52137794848201313</v>
          </cell>
          <cell r="O7">
            <v>0.49835170565589421</v>
          </cell>
          <cell r="P7">
            <v>0.51627093518277334</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1-1ºG"/>
      <sheetName val="M1-2ºG"/>
      <sheetName val="M1-Geral"/>
      <sheetName val="Dados Meta 1"/>
    </sheetNames>
    <sheetDataSet>
      <sheetData sheetId="0"/>
      <sheetData sheetId="1"/>
      <sheetData sheetId="2"/>
      <sheetData sheetId="3">
        <row r="5">
          <cell r="B5">
            <v>32167</v>
          </cell>
          <cell r="D5">
            <v>18509</v>
          </cell>
          <cell r="P5">
            <v>0.57245460990721619</v>
          </cell>
          <cell r="Q5">
            <v>0.57245460990721619</v>
          </cell>
          <cell r="R5">
            <v>1</v>
          </cell>
        </row>
        <row r="6">
          <cell r="B6">
            <v>34942</v>
          </cell>
          <cell r="D6">
            <v>32370</v>
          </cell>
          <cell r="P6">
            <v>0.92940638486381433</v>
          </cell>
          <cell r="Q6">
            <v>0.75767462553759457</v>
          </cell>
          <cell r="R6">
            <v>1</v>
          </cell>
        </row>
        <row r="7">
          <cell r="B7">
            <v>44667</v>
          </cell>
          <cell r="D7">
            <v>44108</v>
          </cell>
          <cell r="P7">
            <v>0.99566243398134624</v>
          </cell>
          <cell r="Q7">
            <v>0.8522850122850123</v>
          </cell>
          <cell r="R7">
            <v>1</v>
          </cell>
        </row>
        <row r="8">
          <cell r="B8">
            <v>40533</v>
          </cell>
          <cell r="D8">
            <v>34182</v>
          </cell>
          <cell r="P8">
            <v>0.85317519518623497</v>
          </cell>
          <cell r="Q8">
            <v>0.85252032627199414</v>
          </cell>
          <cell r="R8">
            <v>1</v>
          </cell>
        </row>
        <row r="9">
          <cell r="B9">
            <v>40783</v>
          </cell>
          <cell r="D9">
            <v>38277</v>
          </cell>
          <cell r="P9">
            <v>0.95144477183252041</v>
          </cell>
          <cell r="Q9">
            <v>0.87327169791720771</v>
          </cell>
          <cell r="R9">
            <v>1</v>
          </cell>
        </row>
        <row r="10">
          <cell r="B10">
            <v>38699</v>
          </cell>
          <cell r="D10">
            <v>40701</v>
          </cell>
          <cell r="P10">
            <v>0.96009025525313774</v>
          </cell>
          <cell r="Q10">
            <v>0.88898483894570268</v>
          </cell>
          <cell r="R10">
            <v>1</v>
          </cell>
        </row>
        <row r="11">
          <cell r="R11">
            <v>1</v>
          </cell>
        </row>
        <row r="12">
          <cell r="R12">
            <v>1</v>
          </cell>
        </row>
        <row r="13">
          <cell r="R13">
            <v>1</v>
          </cell>
        </row>
        <row r="14">
          <cell r="R14">
            <v>1</v>
          </cell>
        </row>
        <row r="15">
          <cell r="R15">
            <v>1</v>
          </cell>
        </row>
        <row r="16">
          <cell r="Q16">
            <v>0.88898483894570268</v>
          </cell>
          <cell r="R16">
            <v>1</v>
          </cell>
        </row>
        <row r="17">
          <cell r="R17">
            <v>1</v>
          </cell>
        </row>
        <row r="21">
          <cell r="B21">
            <v>8826</v>
          </cell>
          <cell r="D21">
            <v>2633</v>
          </cell>
          <cell r="P21">
            <v>0.29364563001518107</v>
          </cell>
          <cell r="Q21">
            <v>0.29364563001518107</v>
          </cell>
          <cell r="R21">
            <v>1</v>
          </cell>
        </row>
        <row r="22">
          <cell r="B22">
            <v>21727</v>
          </cell>
          <cell r="D22">
            <v>13932</v>
          </cell>
          <cell r="P22">
            <v>0.63822432457018108</v>
          </cell>
          <cell r="Q22">
            <v>0.53640092284029739</v>
          </cell>
          <cell r="R22">
            <v>1</v>
          </cell>
        </row>
        <row r="23">
          <cell r="B23">
            <v>24329</v>
          </cell>
          <cell r="D23">
            <v>26806</v>
          </cell>
          <cell r="P23">
            <v>1.0891233175700255</v>
          </cell>
          <cell r="Q23">
            <v>0.78081824518758158</v>
          </cell>
          <cell r="R23">
            <v>1</v>
          </cell>
        </row>
        <row r="24">
          <cell r="B24">
            <v>17642</v>
          </cell>
          <cell r="D24">
            <v>18099</v>
          </cell>
          <cell r="P24">
            <v>0.99210583623693382</v>
          </cell>
          <cell r="Q24">
            <v>0.83303954680624892</v>
          </cell>
          <cell r="R24">
            <v>1</v>
          </cell>
        </row>
        <row r="25">
          <cell r="B25">
            <v>21302</v>
          </cell>
          <cell r="D25">
            <v>22640</v>
          </cell>
          <cell r="P25">
            <v>1.0411654393267165</v>
          </cell>
          <cell r="Q25">
            <v>0.88034934497816597</v>
          </cell>
          <cell r="R25">
            <v>1</v>
          </cell>
        </row>
        <row r="26">
          <cell r="B26">
            <v>19723</v>
          </cell>
          <cell r="D26">
            <v>21882</v>
          </cell>
          <cell r="P26">
            <v>1.0644739391590776</v>
          </cell>
          <cell r="Q26">
            <v>0.91288605081147711</v>
          </cell>
          <cell r="R26">
            <v>1</v>
          </cell>
        </row>
        <row r="27">
          <cell r="R27">
            <v>1</v>
          </cell>
        </row>
        <row r="28">
          <cell r="R28">
            <v>1</v>
          </cell>
        </row>
        <row r="29">
          <cell r="R29">
            <v>1</v>
          </cell>
        </row>
        <row r="30">
          <cell r="R30">
            <v>1</v>
          </cell>
        </row>
        <row r="31">
          <cell r="R31">
            <v>1</v>
          </cell>
        </row>
        <row r="32">
          <cell r="Q32">
            <v>0.91288605081147711</v>
          </cell>
          <cell r="R32">
            <v>1</v>
          </cell>
        </row>
        <row r="33">
          <cell r="R33">
            <v>1</v>
          </cell>
        </row>
        <row r="38">
          <cell r="B38">
            <v>40993</v>
          </cell>
          <cell r="D38">
            <v>21142</v>
          </cell>
          <cell r="P38">
            <v>0.51074094520317792</v>
          </cell>
          <cell r="Q38">
            <v>0.51074094520317792</v>
          </cell>
          <cell r="R38">
            <v>1</v>
          </cell>
        </row>
        <row r="39">
          <cell r="B39">
            <v>56669</v>
          </cell>
          <cell r="D39">
            <v>46302</v>
          </cell>
          <cell r="P39">
            <v>0.81704256252742435</v>
          </cell>
          <cell r="Q39">
            <v>0.68766601107078407</v>
          </cell>
          <cell r="R39">
            <v>1</v>
          </cell>
        </row>
        <row r="40">
          <cell r="B40">
            <v>68996</v>
          </cell>
          <cell r="D40">
            <v>70914</v>
          </cell>
          <cell r="P40">
            <v>1.0290600265757699</v>
          </cell>
          <cell r="Q40">
            <v>0.82846658803626527</v>
          </cell>
          <cell r="R40">
            <v>1</v>
          </cell>
        </row>
        <row r="41">
          <cell r="B41">
            <v>58175</v>
          </cell>
          <cell r="D41">
            <v>52281</v>
          </cell>
          <cell r="P41">
            <v>0.89673300788584298</v>
          </cell>
          <cell r="Q41">
            <v>0.84612735140863726</v>
          </cell>
          <cell r="R41">
            <v>1</v>
          </cell>
        </row>
        <row r="42">
          <cell r="B42">
            <v>62085</v>
          </cell>
          <cell r="D42">
            <v>60917</v>
          </cell>
          <cell r="P42">
            <v>0.98295582329317266</v>
          </cell>
          <cell r="Q42">
            <v>0.8756295244362855</v>
          </cell>
          <cell r="R42">
            <v>1</v>
          </cell>
        </row>
        <row r="43">
          <cell r="B43">
            <v>58422</v>
          </cell>
          <cell r="D43">
            <v>62583</v>
          </cell>
          <cell r="P43">
            <v>0.99419211900617188</v>
          </cell>
          <cell r="Q43">
            <v>0.89691957942597333</v>
          </cell>
          <cell r="R43">
            <v>1</v>
          </cell>
        </row>
        <row r="44">
          <cell r="R44">
            <v>1</v>
          </cell>
        </row>
        <row r="45">
          <cell r="R45">
            <v>1</v>
          </cell>
        </row>
        <row r="46">
          <cell r="R46">
            <v>1</v>
          </cell>
        </row>
        <row r="47">
          <cell r="R47">
            <v>1</v>
          </cell>
        </row>
        <row r="48">
          <cell r="R48">
            <v>1</v>
          </cell>
        </row>
        <row r="49">
          <cell r="Q49">
            <v>0.89691957942597333</v>
          </cell>
          <cell r="R49">
            <v>1</v>
          </cell>
        </row>
        <row r="50">
          <cell r="R50">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2-1ºG(Prt1)"/>
      <sheetName val="M2-2ºG(Prt1)"/>
      <sheetName val="M2-TotalTRT(Prt1)"/>
      <sheetName val="Dados M2(Prt1)"/>
      <sheetName val="M2-1ºG(Prt2)"/>
      <sheetName val="M2-2ºG(Prt2)"/>
      <sheetName val="M2-TotalTRT(Prt2)"/>
      <sheetName val="Dados M2(Prt2)"/>
    </sheetNames>
    <sheetDataSet>
      <sheetData sheetId="0"/>
      <sheetData sheetId="1"/>
      <sheetData sheetId="2"/>
      <sheetData sheetId="3">
        <row r="6">
          <cell r="B6">
            <v>3567</v>
          </cell>
          <cell r="C6">
            <v>636</v>
          </cell>
          <cell r="G6">
            <v>1.0367666785227412</v>
          </cell>
        </row>
        <row r="7">
          <cell r="B7">
            <v>2847</v>
          </cell>
          <cell r="C7">
            <v>732</v>
          </cell>
          <cell r="G7">
            <v>1.0422312234361182</v>
          </cell>
        </row>
        <row r="8">
          <cell r="B8">
            <v>2101</v>
          </cell>
          <cell r="C8">
            <v>756</v>
          </cell>
          <cell r="G8">
            <v>1.0478918361581664</v>
          </cell>
        </row>
        <row r="9">
          <cell r="B9">
            <v>1653</v>
          </cell>
          <cell r="C9">
            <v>451</v>
          </cell>
          <cell r="G9">
            <v>1.0512905823061123</v>
          </cell>
        </row>
        <row r="10">
          <cell r="B10">
            <v>1224</v>
          </cell>
          <cell r="C10">
            <v>415</v>
          </cell>
          <cell r="G10">
            <v>1.0545439317313614</v>
          </cell>
        </row>
        <row r="11">
          <cell r="B11">
            <v>943</v>
          </cell>
          <cell r="C11">
            <v>411</v>
          </cell>
          <cell r="G11">
            <v>1.0566823596788675</v>
          </cell>
        </row>
        <row r="18">
          <cell r="G18">
            <v>1.0566823596788675</v>
          </cell>
        </row>
        <row r="23">
          <cell r="B23">
            <v>1484</v>
          </cell>
          <cell r="C23">
            <v>65</v>
          </cell>
          <cell r="G23">
            <v>1.0408072651881159</v>
          </cell>
        </row>
        <row r="24">
          <cell r="B24">
            <v>1344</v>
          </cell>
          <cell r="C24">
            <v>385</v>
          </cell>
          <cell r="G24">
            <v>1.0430534317159723</v>
          </cell>
        </row>
        <row r="25">
          <cell r="B25">
            <v>1048</v>
          </cell>
          <cell r="C25">
            <v>662</v>
          </cell>
          <cell r="G25">
            <v>1.047714881807625</v>
          </cell>
        </row>
        <row r="26">
          <cell r="B26">
            <v>812</v>
          </cell>
          <cell r="C26">
            <v>500</v>
          </cell>
          <cell r="G26">
            <v>1.051391275149691</v>
          </cell>
        </row>
        <row r="27">
          <cell r="B27">
            <v>431</v>
          </cell>
          <cell r="C27">
            <v>588</v>
          </cell>
          <cell r="G27">
            <v>1.0572471924698781</v>
          </cell>
        </row>
        <row r="28">
          <cell r="B28">
            <v>258</v>
          </cell>
          <cell r="C28">
            <v>676</v>
          </cell>
          <cell r="G28">
            <v>1.0599176448538952</v>
          </cell>
        </row>
        <row r="35">
          <cell r="G35">
            <v>1.0599176448538952</v>
          </cell>
        </row>
        <row r="41">
          <cell r="B41">
            <v>5051</v>
          </cell>
          <cell r="C41">
            <v>701</v>
          </cell>
          <cell r="G41">
            <v>1.0380937366982426</v>
          </cell>
        </row>
        <row r="42">
          <cell r="B42">
            <v>4191</v>
          </cell>
          <cell r="C42">
            <v>1117</v>
          </cell>
          <cell r="G42">
            <v>1.0425018946252489</v>
          </cell>
        </row>
        <row r="43">
          <cell r="B43">
            <v>3149</v>
          </cell>
          <cell r="C43">
            <v>1418</v>
          </cell>
          <cell r="G43">
            <v>1.0478333780697713</v>
          </cell>
        </row>
        <row r="44">
          <cell r="B44">
            <v>2465</v>
          </cell>
          <cell r="C44">
            <v>951</v>
          </cell>
          <cell r="G44">
            <v>1.0513239312972411</v>
          </cell>
        </row>
        <row r="45">
          <cell r="B45">
            <v>1655</v>
          </cell>
          <cell r="C45">
            <v>1003</v>
          </cell>
          <cell r="G45">
            <v>1.0554410816858186</v>
          </cell>
        </row>
        <row r="46">
          <cell r="B46">
            <v>1201</v>
          </cell>
          <cell r="C46">
            <v>1087</v>
          </cell>
          <cell r="G46">
            <v>1.0577605780353247</v>
          </cell>
        </row>
        <row r="53">
          <cell r="G53">
            <v>1.0577605780353247</v>
          </cell>
        </row>
      </sheetData>
      <sheetData sheetId="4"/>
      <sheetData sheetId="5"/>
      <sheetData sheetId="6"/>
      <sheetData sheetId="7">
        <row r="6">
          <cell r="B6">
            <v>15</v>
          </cell>
          <cell r="C6">
            <v>4</v>
          </cell>
          <cell r="G6">
            <v>0.21265284423179159</v>
          </cell>
        </row>
        <row r="7">
          <cell r="B7">
            <v>17</v>
          </cell>
          <cell r="C7">
            <v>0</v>
          </cell>
          <cell r="G7">
            <v>0.1924001924001924</v>
          </cell>
        </row>
        <row r="8">
          <cell r="B8">
            <v>10</v>
          </cell>
          <cell r="C8">
            <v>8</v>
          </cell>
          <cell r="G8">
            <v>0.55096418732782371</v>
          </cell>
        </row>
        <row r="9">
          <cell r="B9">
            <v>4</v>
          </cell>
          <cell r="C9">
            <v>5</v>
          </cell>
          <cell r="G9">
            <v>0.81770081770081771</v>
          </cell>
        </row>
        <row r="10">
          <cell r="B10">
            <v>2</v>
          </cell>
          <cell r="C10">
            <v>4</v>
          </cell>
          <cell r="G10">
            <v>0.92226613965744386</v>
          </cell>
        </row>
        <row r="11">
          <cell r="B11">
            <v>3</v>
          </cell>
          <cell r="C11">
            <v>1</v>
          </cell>
          <cell r="G11">
            <v>0.88888888888888884</v>
          </cell>
        </row>
        <row r="18">
          <cell r="G18">
            <v>0.88888888888888884</v>
          </cell>
        </row>
        <row r="23">
          <cell r="B23">
            <v>27</v>
          </cell>
          <cell r="C23">
            <v>3</v>
          </cell>
          <cell r="G23">
            <v>0.10101010101010102</v>
          </cell>
        </row>
        <row r="24">
          <cell r="B24">
            <v>27</v>
          </cell>
          <cell r="C24">
            <v>34</v>
          </cell>
          <cell r="G24">
            <v>0.58396464646464641</v>
          </cell>
        </row>
        <row r="25">
          <cell r="B25">
            <v>21</v>
          </cell>
          <cell r="C25">
            <v>60</v>
          </cell>
          <cell r="G25">
            <v>0.83033727101523713</v>
          </cell>
        </row>
        <row r="26">
          <cell r="B26">
            <v>18</v>
          </cell>
          <cell r="C26">
            <v>46</v>
          </cell>
          <cell r="G26">
            <v>0.8971704623878537</v>
          </cell>
        </row>
        <row r="27">
          <cell r="B27">
            <v>0</v>
          </cell>
          <cell r="C27">
            <v>55</v>
          </cell>
          <cell r="G27">
            <v>1.0101010101010102</v>
          </cell>
        </row>
        <row r="28">
          <cell r="B28">
            <v>0</v>
          </cell>
          <cell r="C28">
            <v>45</v>
          </cell>
          <cell r="G28">
            <v>1.0101010101010102</v>
          </cell>
        </row>
        <row r="35">
          <cell r="G35">
            <v>1.0101010101010102</v>
          </cell>
        </row>
        <row r="41">
          <cell r="B41">
            <v>42</v>
          </cell>
          <cell r="C41">
            <v>7</v>
          </cell>
          <cell r="G41">
            <v>0.14430014430014429</v>
          </cell>
        </row>
        <row r="42">
          <cell r="B42">
            <v>44</v>
          </cell>
          <cell r="C42">
            <v>34</v>
          </cell>
          <cell r="G42">
            <v>0.48722519310754608</v>
          </cell>
        </row>
        <row r="43">
          <cell r="B43">
            <v>31</v>
          </cell>
          <cell r="C43">
            <v>68</v>
          </cell>
          <cell r="G43">
            <v>0.78643578643578649</v>
          </cell>
        </row>
        <row r="44">
          <cell r="B44">
            <v>22</v>
          </cell>
          <cell r="C44">
            <v>51</v>
          </cell>
          <cell r="G44">
            <v>0.88800088800088806</v>
          </cell>
        </row>
        <row r="45">
          <cell r="B45">
            <v>2</v>
          </cell>
          <cell r="C45">
            <v>59</v>
          </cell>
          <cell r="G45">
            <v>1.0009598244892364</v>
          </cell>
        </row>
        <row r="46">
          <cell r="B46">
            <v>3</v>
          </cell>
          <cell r="C46">
            <v>46</v>
          </cell>
          <cell r="G46">
            <v>0.99879390924167044</v>
          </cell>
        </row>
        <row r="53">
          <cell r="G53">
            <v>0.99879390924167044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º Grau"/>
      <sheetName val="Dados Meta 3"/>
    </sheetNames>
    <sheetDataSet>
      <sheetData sheetId="0">
        <row r="12">
          <cell r="Q12">
            <v>0.33223294923699781</v>
          </cell>
        </row>
        <row r="13">
          <cell r="Q13">
            <v>0.41025641025641024</v>
          </cell>
        </row>
        <row r="14">
          <cell r="Q14">
            <v>0.43639528655597215</v>
          </cell>
        </row>
        <row r="15">
          <cell r="Q15">
            <v>0.44568950904208338</v>
          </cell>
        </row>
        <row r="16">
          <cell r="Q16">
            <v>0.44758412720169966</v>
          </cell>
        </row>
        <row r="17">
          <cell r="Q17">
            <v>0.44510263348953866</v>
          </cell>
        </row>
      </sheetData>
      <sheetData sheetId="1">
        <row r="6">
          <cell r="F6">
            <v>5334</v>
          </cell>
          <cell r="H6">
            <v>16055</v>
          </cell>
          <cell r="K6">
            <v>0.70561856568493442</v>
          </cell>
        </row>
        <row r="7">
          <cell r="F7">
            <v>12746</v>
          </cell>
          <cell r="H7">
            <v>28015</v>
          </cell>
          <cell r="K7">
            <v>0.87133001236934782</v>
          </cell>
        </row>
        <row r="8">
          <cell r="F8">
            <v>17769</v>
          </cell>
          <cell r="H8">
            <v>38078</v>
          </cell>
          <cell r="K8">
            <v>0.92684550667980448</v>
          </cell>
        </row>
        <row r="9">
          <cell r="F9">
            <v>14107</v>
          </cell>
          <cell r="H9">
            <v>29939</v>
          </cell>
          <cell r="K9">
            <v>0.9465851982271597</v>
          </cell>
        </row>
        <row r="10">
          <cell r="F10">
            <v>15351</v>
          </cell>
          <cell r="H10">
            <v>33823</v>
          </cell>
          <cell r="K10">
            <v>0.95060911503426548</v>
          </cell>
        </row>
        <row r="11">
          <cell r="F11">
            <v>15618</v>
          </cell>
          <cell r="H11">
            <v>35902</v>
          </cell>
          <cell r="K11">
            <v>0.94533875266366818</v>
          </cell>
        </row>
        <row r="18">
          <cell r="K18">
            <v>0.94533875266366818</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nilha2"/>
      <sheetName val="12.7Ações"/>
    </sheetNames>
    <sheetDataSet>
      <sheetData sheetId="0">
        <row r="17">
          <cell r="B17">
            <v>6.6334991708126038E-3</v>
          </cell>
        </row>
      </sheetData>
      <sheetData sheetId="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A1:S42"/>
  <sheetViews>
    <sheetView topLeftCell="B1" zoomScaleNormal="100" workbookViewId="0">
      <selection activeCell="S19" sqref="S19"/>
    </sheetView>
  </sheetViews>
  <sheetFormatPr defaultColWidth="9.1796875" defaultRowHeight="14.5" x14ac:dyDescent="0.35"/>
  <cols>
    <col min="1" max="1" width="1.81640625" style="22" hidden="1" customWidth="1"/>
    <col min="2" max="2" width="3.7265625" style="22" customWidth="1"/>
    <col min="3" max="3" width="47.7265625" style="22" customWidth="1"/>
    <col min="4" max="4" width="11" style="45" customWidth="1"/>
    <col min="5" max="5" width="0.81640625" style="22" customWidth="1"/>
    <col min="6" max="6" width="12.54296875" style="22" customWidth="1"/>
    <col min="7" max="7" width="1" style="22" customWidth="1"/>
    <col min="8" max="8" width="12.26953125" style="22" bestFit="1" customWidth="1"/>
    <col min="9" max="9" width="0.26953125" style="22" customWidth="1"/>
    <col min="10" max="10" width="0.453125" style="22" customWidth="1"/>
    <col min="11" max="11" width="10.7265625" style="22" customWidth="1"/>
    <col min="12" max="12" width="5" style="22" customWidth="1"/>
    <col min="13" max="15" width="9.1796875" style="22"/>
    <col min="16" max="16" width="9.7265625" style="22" customWidth="1"/>
    <col min="17" max="16384" width="9.1796875" style="22"/>
  </cols>
  <sheetData>
    <row r="1" spans="1:19" ht="2.5" customHeight="1" x14ac:dyDescent="0.35">
      <c r="D1" s="22"/>
    </row>
    <row r="2" spans="1:19" ht="15.75" customHeight="1" x14ac:dyDescent="0.35">
      <c r="B2" s="23"/>
      <c r="C2" s="227" t="s">
        <v>15</v>
      </c>
      <c r="D2" s="227"/>
      <c r="E2" s="227"/>
      <c r="F2" s="227"/>
      <c r="G2" s="227"/>
      <c r="H2" s="227"/>
      <c r="I2" s="227"/>
      <c r="J2" s="227"/>
      <c r="K2" s="227"/>
      <c r="L2" s="227"/>
    </row>
    <row r="3" spans="1:19" ht="19.5" customHeight="1" x14ac:dyDescent="0.35">
      <c r="A3" s="228" t="s">
        <v>110</v>
      </c>
      <c r="B3" s="228"/>
      <c r="C3" s="228"/>
      <c r="D3" s="228"/>
      <c r="E3" s="228"/>
      <c r="F3" s="228"/>
      <c r="G3" s="228"/>
      <c r="H3" s="228"/>
      <c r="I3" s="228"/>
      <c r="J3" s="228"/>
      <c r="K3" s="228"/>
      <c r="L3" s="228"/>
    </row>
    <row r="4" spans="1:19" ht="11.5" customHeight="1" x14ac:dyDescent="0.35">
      <c r="E4" s="14"/>
      <c r="F4" s="229" t="s">
        <v>166</v>
      </c>
      <c r="G4" s="229"/>
      <c r="H4" s="229"/>
      <c r="I4" s="229"/>
      <c r="J4" s="229"/>
      <c r="K4" s="229"/>
      <c r="L4" s="229"/>
    </row>
    <row r="5" spans="1:19" ht="3.75" customHeight="1" x14ac:dyDescent="0.35">
      <c r="B5" s="24"/>
      <c r="C5" s="24"/>
    </row>
    <row r="6" spans="1:19" ht="18" customHeight="1" x14ac:dyDescent="0.35">
      <c r="B6" s="230" t="s">
        <v>28</v>
      </c>
      <c r="C6" s="230"/>
      <c r="D6" s="230"/>
      <c r="E6" s="25"/>
      <c r="F6" s="230" t="s">
        <v>29</v>
      </c>
      <c r="G6" s="230"/>
      <c r="H6" s="230"/>
      <c r="I6" s="230"/>
      <c r="J6" s="230"/>
      <c r="K6" s="230"/>
      <c r="L6" s="230"/>
    </row>
    <row r="7" spans="1:19" ht="18" customHeight="1" x14ac:dyDescent="0.35">
      <c r="B7" s="230"/>
      <c r="C7" s="230"/>
      <c r="D7" s="230"/>
      <c r="E7" s="25"/>
      <c r="F7" s="26" t="s">
        <v>16</v>
      </c>
      <c r="G7" s="26"/>
      <c r="H7" s="26" t="s">
        <v>19</v>
      </c>
      <c r="I7" s="26"/>
      <c r="J7" s="26"/>
      <c r="K7" s="230" t="s">
        <v>68</v>
      </c>
      <c r="L7" s="230"/>
      <c r="M7" s="27"/>
      <c r="N7" s="27"/>
      <c r="O7" s="27"/>
      <c r="P7" s="27"/>
      <c r="Q7" s="27"/>
      <c r="R7" s="27"/>
    </row>
    <row r="8" spans="1:19" ht="64.5" customHeight="1" x14ac:dyDescent="0.35">
      <c r="B8" s="215" t="s">
        <v>112</v>
      </c>
      <c r="C8" s="216"/>
      <c r="D8" s="28" t="s">
        <v>30</v>
      </c>
      <c r="E8" s="28"/>
      <c r="F8" s="29">
        <f>'M1-1ºG'!M24</f>
        <v>0.88898483894570268</v>
      </c>
      <c r="G8" s="29"/>
      <c r="H8" s="30">
        <f>'M1-2ºG'!M24</f>
        <v>0.91288605081147711</v>
      </c>
      <c r="I8" s="30"/>
      <c r="J8" s="30"/>
      <c r="K8" s="30">
        <f>'M1-Geral'!M24</f>
        <v>0.89691957942597333</v>
      </c>
      <c r="L8" s="31"/>
      <c r="P8" s="157"/>
    </row>
    <row r="9" spans="1:19" ht="14.15" customHeight="1" x14ac:dyDescent="0.35">
      <c r="B9" s="217" t="s">
        <v>31</v>
      </c>
      <c r="C9" s="218"/>
      <c r="D9" s="46"/>
      <c r="E9" s="28"/>
      <c r="F9" s="32">
        <f>F8</f>
        <v>0.88898483894570268</v>
      </c>
      <c r="G9" s="32"/>
      <c r="H9" s="33">
        <f>H8</f>
        <v>0.91288605081147711</v>
      </c>
      <c r="I9" s="33"/>
      <c r="J9" s="33"/>
      <c r="K9" s="33">
        <f>K8</f>
        <v>0.89691957942597333</v>
      </c>
      <c r="L9" s="31"/>
    </row>
    <row r="10" spans="1:19" ht="5.15" customHeight="1" x14ac:dyDescent="0.35">
      <c r="B10" s="34"/>
      <c r="C10" s="34"/>
      <c r="D10" s="47"/>
      <c r="E10" s="34"/>
      <c r="F10" s="34"/>
      <c r="G10" s="34"/>
      <c r="H10" s="34"/>
      <c r="I10" s="34"/>
      <c r="J10" s="34"/>
      <c r="K10" s="35"/>
      <c r="L10" s="35"/>
    </row>
    <row r="11" spans="1:19" ht="75.650000000000006" customHeight="1" x14ac:dyDescent="0.35">
      <c r="B11" s="219" t="s">
        <v>131</v>
      </c>
      <c r="C11" s="220"/>
      <c r="D11" s="28" t="s">
        <v>98</v>
      </c>
      <c r="E11" s="28"/>
      <c r="F11" s="29">
        <f>'M2-1ºG(prt1)'!L24</f>
        <v>1.0566823596788675</v>
      </c>
      <c r="G11" s="29"/>
      <c r="H11" s="30">
        <f>'M2-2ºG(prt1)'!L24</f>
        <v>1.0599176448538952</v>
      </c>
      <c r="I11" s="30"/>
      <c r="J11" s="30"/>
      <c r="K11" s="30">
        <f>'M2-Geral(prt1)'!L24</f>
        <v>1.0577605780353247</v>
      </c>
    </row>
    <row r="12" spans="1:19" ht="14.15" customHeight="1" x14ac:dyDescent="0.35">
      <c r="B12" s="221" t="s">
        <v>82</v>
      </c>
      <c r="C12" s="222"/>
      <c r="D12" s="163"/>
      <c r="E12" s="163"/>
      <c r="F12" s="164">
        <f>F11*0.94</f>
        <v>0.99328141809813542</v>
      </c>
      <c r="G12" s="164"/>
      <c r="H12" s="164">
        <f>H11*0.94</f>
        <v>0.99632258616266145</v>
      </c>
      <c r="I12" s="30"/>
      <c r="J12" s="30"/>
      <c r="K12" s="164">
        <f>K11*0.94</f>
        <v>0.99429494335320523</v>
      </c>
    </row>
    <row r="13" spans="1:19" ht="89.25" customHeight="1" x14ac:dyDescent="0.35">
      <c r="B13" s="225" t="s">
        <v>158</v>
      </c>
      <c r="C13" s="226"/>
      <c r="D13" s="165" t="s">
        <v>121</v>
      </c>
      <c r="E13" s="165"/>
      <c r="F13" s="166">
        <f>'M2-1ºG(prt2)'!L24</f>
        <v>0.88888888888888884</v>
      </c>
      <c r="G13" s="166"/>
      <c r="H13" s="167">
        <f>'M2-2ºG(prt2)'!L24</f>
        <v>1.0101010101010102</v>
      </c>
      <c r="I13" s="167"/>
      <c r="J13" s="167"/>
      <c r="K13" s="200">
        <f>'M2-Geral(prt2)'!L24</f>
        <v>0.99879390924167044</v>
      </c>
    </row>
    <row r="14" spans="1:19" ht="14.15" customHeight="1" x14ac:dyDescent="0.35">
      <c r="B14" s="223" t="s">
        <v>83</v>
      </c>
      <c r="C14" s="224"/>
      <c r="D14" s="28"/>
      <c r="E14" s="28"/>
      <c r="F14" s="32">
        <f>F13*0.99</f>
        <v>0.87999999999999989</v>
      </c>
      <c r="G14" s="32"/>
      <c r="H14" s="32">
        <f>H13*0.99</f>
        <v>1</v>
      </c>
      <c r="I14" s="30"/>
      <c r="J14" s="30"/>
      <c r="K14" s="201">
        <f>K13*0.99</f>
        <v>0.98880597014925375</v>
      </c>
    </row>
    <row r="15" spans="1:19" ht="5.15" customHeight="1" x14ac:dyDescent="0.35">
      <c r="B15" s="36"/>
      <c r="C15" s="36"/>
      <c r="D15" s="48"/>
      <c r="E15" s="36"/>
      <c r="F15" s="36"/>
      <c r="G15" s="36"/>
      <c r="H15" s="36"/>
      <c r="I15" s="36"/>
      <c r="J15" s="36"/>
      <c r="K15" s="36"/>
      <c r="L15" s="36"/>
      <c r="M15" s="14"/>
      <c r="N15" s="14"/>
      <c r="O15" s="14"/>
      <c r="P15" s="14"/>
      <c r="Q15" s="14"/>
      <c r="R15" s="14"/>
      <c r="S15" s="14"/>
    </row>
    <row r="16" spans="1:19" ht="67.5" customHeight="1" x14ac:dyDescent="0.35">
      <c r="B16" s="219" t="s">
        <v>114</v>
      </c>
      <c r="C16" s="220"/>
      <c r="D16" s="158" t="s">
        <v>148</v>
      </c>
      <c r="E16" s="28"/>
      <c r="F16" s="170" t="s">
        <v>167</v>
      </c>
      <c r="G16" s="29"/>
      <c r="H16" s="37" t="s">
        <v>32</v>
      </c>
      <c r="I16" s="37"/>
      <c r="J16" s="37"/>
      <c r="K16" s="170" t="s">
        <v>167</v>
      </c>
    </row>
    <row r="17" spans="2:19" ht="14.15" customHeight="1" x14ac:dyDescent="0.35">
      <c r="B17" s="223" t="s">
        <v>78</v>
      </c>
      <c r="C17" s="224"/>
      <c r="D17" s="28"/>
      <c r="E17" s="28"/>
      <c r="F17" s="32">
        <v>0.4451</v>
      </c>
      <c r="G17" s="32"/>
      <c r="H17" s="42" t="s">
        <v>32</v>
      </c>
      <c r="I17" s="37"/>
      <c r="J17" s="37"/>
      <c r="K17" s="32">
        <v>0.4451</v>
      </c>
    </row>
    <row r="18" spans="2:19" ht="5.15" customHeight="1" x14ac:dyDescent="0.35">
      <c r="B18" s="36"/>
      <c r="C18" s="36"/>
      <c r="D18" s="48"/>
      <c r="E18" s="36"/>
      <c r="F18" s="36"/>
      <c r="G18" s="36"/>
      <c r="H18" s="36"/>
      <c r="I18" s="36"/>
      <c r="J18" s="36"/>
      <c r="K18" s="36"/>
      <c r="L18" s="36"/>
      <c r="M18" s="14"/>
      <c r="N18" s="14"/>
      <c r="O18" s="14"/>
      <c r="P18" s="14"/>
      <c r="Q18" s="14"/>
      <c r="R18" s="14"/>
      <c r="S18" s="14"/>
    </row>
    <row r="19" spans="2:19" ht="100.5" customHeight="1" x14ac:dyDescent="0.35">
      <c r="B19" s="219" t="s">
        <v>115</v>
      </c>
      <c r="C19" s="220"/>
      <c r="D19" s="158" t="s">
        <v>124</v>
      </c>
      <c r="E19" s="28"/>
      <c r="F19" s="170">
        <f>'Meta 5-1ºG'!M24</f>
        <v>0.62123839518535784</v>
      </c>
      <c r="G19" s="29"/>
      <c r="H19" s="30">
        <f>'Meta 5-2ºG'!M24</f>
        <v>0.63348835053047259</v>
      </c>
      <c r="I19" s="37"/>
      <c r="J19" s="37"/>
      <c r="K19" s="170">
        <f>'Meta 5-Geral'!M24</f>
        <v>0.62370352087708292</v>
      </c>
    </row>
    <row r="20" spans="2:19" ht="14.15" customHeight="1" x14ac:dyDescent="0.35">
      <c r="B20" s="223" t="s">
        <v>69</v>
      </c>
      <c r="C20" s="224"/>
      <c r="D20" s="28"/>
      <c r="E20" s="28"/>
      <c r="F20" s="32">
        <f>'Meta 5-1ºG'!J24</f>
        <v>0.52137794848201313</v>
      </c>
      <c r="G20" s="32"/>
      <c r="H20" s="42">
        <f>'Meta 5-2ºG'!J24</f>
        <v>0.49835170565589421</v>
      </c>
      <c r="I20" s="37"/>
      <c r="J20" s="37"/>
      <c r="K20" s="42">
        <f>'Meta 5-Geral'!J24</f>
        <v>0.51627093518277334</v>
      </c>
    </row>
    <row r="21" spans="2:19" ht="5.15" customHeight="1" x14ac:dyDescent="0.35">
      <c r="B21" s="34"/>
      <c r="C21" s="36"/>
      <c r="D21" s="48"/>
      <c r="E21" s="36"/>
      <c r="F21" s="36"/>
      <c r="G21" s="36"/>
      <c r="H21" s="36"/>
      <c r="I21" s="36"/>
      <c r="J21" s="36"/>
      <c r="K21" s="36"/>
      <c r="L21" s="35"/>
    </row>
    <row r="22" spans="2:19" ht="89.15" customHeight="1" x14ac:dyDescent="0.35">
      <c r="B22" s="219" t="s">
        <v>132</v>
      </c>
      <c r="C22" s="220"/>
      <c r="D22" s="158" t="s">
        <v>150</v>
      </c>
      <c r="E22" s="183"/>
      <c r="F22" s="170">
        <f>'Mt.Esp.3(IEESO)'!M24</f>
        <v>1.0038026370093538</v>
      </c>
      <c r="G22" s="29"/>
      <c r="H22" s="37" t="s">
        <v>32</v>
      </c>
      <c r="I22" s="37"/>
      <c r="J22" s="37"/>
      <c r="K22" s="170">
        <f>F22</f>
        <v>1.0038026370093538</v>
      </c>
      <c r="L22" s="195"/>
    </row>
    <row r="23" spans="2:19" ht="14.15" customHeight="1" x14ac:dyDescent="0.35">
      <c r="B23" s="223" t="s">
        <v>133</v>
      </c>
      <c r="C23" s="224"/>
      <c r="D23" s="183"/>
      <c r="E23" s="183"/>
      <c r="F23" s="196">
        <f>F22*87.16%</f>
        <v>0.87491437841735265</v>
      </c>
      <c r="G23" s="196"/>
      <c r="H23" s="42" t="s">
        <v>32</v>
      </c>
      <c r="I23" s="37"/>
      <c r="J23" s="37"/>
      <c r="K23" s="197">
        <f>F23</f>
        <v>0.87491437841735265</v>
      </c>
      <c r="L23" s="195"/>
    </row>
    <row r="24" spans="2:19" ht="5.15" customHeight="1" x14ac:dyDescent="0.35">
      <c r="B24" s="34"/>
      <c r="C24" s="36"/>
      <c r="D24" s="48"/>
      <c r="E24" s="36"/>
      <c r="F24" s="36"/>
      <c r="G24" s="36"/>
      <c r="H24" s="36"/>
      <c r="I24" s="36"/>
      <c r="J24" s="36"/>
      <c r="K24" s="36"/>
      <c r="L24" s="35"/>
    </row>
    <row r="25" spans="2:19" ht="102.75" customHeight="1" x14ac:dyDescent="0.35">
      <c r="B25" s="219" t="s">
        <v>153</v>
      </c>
      <c r="C25" s="220"/>
      <c r="D25" s="28" t="s">
        <v>34</v>
      </c>
      <c r="F25" s="37" t="s">
        <v>32</v>
      </c>
      <c r="H25" s="37" t="s">
        <v>32</v>
      </c>
      <c r="K25" s="182" t="s">
        <v>151</v>
      </c>
      <c r="L25" s="45"/>
    </row>
    <row r="26" spans="2:19" ht="4.5" customHeight="1" x14ac:dyDescent="0.35">
      <c r="B26" s="34"/>
      <c r="C26" s="36"/>
      <c r="D26" s="48"/>
      <c r="E26" s="36"/>
      <c r="F26" s="36"/>
      <c r="G26" s="36"/>
      <c r="H26" s="36"/>
      <c r="I26" s="36"/>
      <c r="J26" s="36"/>
      <c r="K26" s="36"/>
      <c r="L26" s="35"/>
    </row>
    <row r="27" spans="2:19" ht="89.5" customHeight="1" x14ac:dyDescent="0.35">
      <c r="B27" s="232" t="s">
        <v>152</v>
      </c>
      <c r="C27" s="220"/>
      <c r="D27" s="28" t="s">
        <v>34</v>
      </c>
      <c r="F27" s="37" t="s">
        <v>32</v>
      </c>
      <c r="H27" s="37" t="s">
        <v>32</v>
      </c>
      <c r="K27" s="142">
        <v>1</v>
      </c>
      <c r="L27" s="45"/>
    </row>
    <row r="28" spans="2:19" ht="5.15" customHeight="1" x14ac:dyDescent="0.35">
      <c r="B28" s="34"/>
      <c r="C28" s="36"/>
      <c r="D28" s="48"/>
      <c r="E28" s="36"/>
      <c r="F28" s="36"/>
      <c r="G28" s="36"/>
      <c r="H28" s="36"/>
      <c r="I28" s="36"/>
      <c r="J28" s="36"/>
      <c r="K28" s="36"/>
      <c r="L28" s="35"/>
    </row>
    <row r="29" spans="2:19" ht="105" customHeight="1" x14ac:dyDescent="0.35">
      <c r="B29" s="232" t="s">
        <v>155</v>
      </c>
      <c r="C29" s="220"/>
      <c r="D29" s="28" t="s">
        <v>34</v>
      </c>
      <c r="F29" s="37" t="s">
        <v>32</v>
      </c>
      <c r="H29" s="37" t="s">
        <v>32</v>
      </c>
      <c r="I29" s="184"/>
      <c r="J29" s="184"/>
      <c r="K29" s="142">
        <v>0.5</v>
      </c>
      <c r="L29" s="185"/>
    </row>
    <row r="30" spans="2:19" ht="4.5" customHeight="1" x14ac:dyDescent="0.35">
      <c r="B30" s="34"/>
      <c r="C30" s="36"/>
      <c r="D30" s="48"/>
      <c r="E30" s="36"/>
      <c r="F30" s="36"/>
      <c r="G30" s="36"/>
      <c r="H30" s="36"/>
      <c r="I30" s="36"/>
      <c r="J30" s="36"/>
      <c r="K30" s="36"/>
      <c r="L30" s="35"/>
    </row>
    <row r="31" spans="2:19" ht="137.5" customHeight="1" x14ac:dyDescent="0.35">
      <c r="B31" s="219" t="s">
        <v>156</v>
      </c>
      <c r="C31" s="220"/>
      <c r="D31" s="28" t="s">
        <v>34</v>
      </c>
      <c r="F31" s="142" t="s">
        <v>165</v>
      </c>
      <c r="G31" s="37"/>
      <c r="H31" s="199" t="s">
        <v>164</v>
      </c>
      <c r="K31" s="142">
        <f>2/7</f>
        <v>0.2857142857142857</v>
      </c>
    </row>
    <row r="32" spans="2:19" ht="42" customHeight="1" x14ac:dyDescent="0.35">
      <c r="B32" s="223" t="s">
        <v>159</v>
      </c>
      <c r="C32" s="224"/>
      <c r="F32" s="143" t="s">
        <v>162</v>
      </c>
      <c r="H32" s="143" t="s">
        <v>163</v>
      </c>
      <c r="K32" s="32"/>
    </row>
    <row r="33" spans="1:18" ht="4.9000000000000004" customHeight="1" x14ac:dyDescent="0.35">
      <c r="B33" s="34"/>
      <c r="C33" s="36"/>
      <c r="D33" s="48"/>
      <c r="E33" s="36"/>
      <c r="F33" s="36"/>
      <c r="G33" s="36"/>
      <c r="H33" s="36"/>
      <c r="I33" s="36"/>
      <c r="J33" s="36"/>
      <c r="K33" s="36"/>
      <c r="L33" s="35"/>
    </row>
    <row r="34" spans="1:18" ht="74.150000000000006" customHeight="1" x14ac:dyDescent="0.35">
      <c r="B34" s="232" t="s">
        <v>154</v>
      </c>
      <c r="C34" s="232"/>
      <c r="D34" s="28" t="s">
        <v>34</v>
      </c>
      <c r="F34" s="37" t="s">
        <v>32</v>
      </c>
      <c r="H34" s="37" t="s">
        <v>32</v>
      </c>
      <c r="K34" s="182" t="s">
        <v>151</v>
      </c>
      <c r="L34" s="45"/>
    </row>
    <row r="35" spans="1:18" ht="4.5" customHeight="1" x14ac:dyDescent="0.35">
      <c r="B35" s="34"/>
      <c r="C35" s="36"/>
      <c r="D35" s="48"/>
      <c r="E35" s="36"/>
      <c r="F35" s="36"/>
      <c r="G35" s="36"/>
      <c r="H35" s="36"/>
      <c r="I35" s="36"/>
      <c r="J35" s="36"/>
      <c r="K35" s="36"/>
      <c r="L35" s="35"/>
    </row>
    <row r="36" spans="1:18" x14ac:dyDescent="0.35">
      <c r="B36" s="145" t="s">
        <v>70</v>
      </c>
      <c r="C36" s="145"/>
      <c r="D36" s="7"/>
      <c r="E36" s="7"/>
      <c r="F36" s="7"/>
      <c r="H36" s="7"/>
      <c r="I36" s="7"/>
      <c r="J36" s="7"/>
      <c r="K36" s="144"/>
      <c r="M36" s="7"/>
      <c r="N36" s="7"/>
      <c r="P36" s="7"/>
      <c r="Q36" s="7"/>
      <c r="R36" s="7"/>
    </row>
    <row r="37" spans="1:18" x14ac:dyDescent="0.35">
      <c r="B37" s="38"/>
      <c r="C37" s="145" t="s">
        <v>0</v>
      </c>
      <c r="D37" s="49"/>
      <c r="E37" s="38"/>
      <c r="F37" s="38"/>
      <c r="G37" s="38"/>
      <c r="H37" s="38"/>
      <c r="I37" s="38"/>
      <c r="J37" s="38"/>
    </row>
    <row r="38" spans="1:18" x14ac:dyDescent="0.35">
      <c r="B38" s="38"/>
      <c r="C38" s="146" t="s">
        <v>94</v>
      </c>
      <c r="D38" s="49"/>
      <c r="E38" s="38"/>
      <c r="F38" s="38"/>
      <c r="G38" s="38"/>
      <c r="H38" s="38"/>
      <c r="I38" s="38"/>
      <c r="J38" s="38"/>
    </row>
    <row r="39" spans="1:18" x14ac:dyDescent="0.35">
      <c r="B39" s="38"/>
      <c r="C39" s="145" t="s">
        <v>41</v>
      </c>
      <c r="D39" s="49"/>
      <c r="E39" s="38"/>
      <c r="F39" s="38"/>
      <c r="G39" s="38"/>
      <c r="H39" s="38"/>
      <c r="I39" s="38"/>
      <c r="J39" s="38"/>
    </row>
    <row r="40" spans="1:18" ht="14.5" customHeight="1" x14ac:dyDescent="0.35">
      <c r="B40" s="231" t="s">
        <v>81</v>
      </c>
      <c r="C40" s="231"/>
      <c r="D40" s="231"/>
      <c r="E40" s="231"/>
      <c r="F40" s="231"/>
      <c r="G40" s="231"/>
      <c r="H40" s="231"/>
      <c r="I40" s="231"/>
      <c r="J40" s="231"/>
      <c r="K40" s="231"/>
      <c r="L40" s="231"/>
      <c r="M40" s="152"/>
    </row>
    <row r="41" spans="1:18" ht="14.5" customHeight="1" x14ac:dyDescent="0.35">
      <c r="A41" s="39"/>
      <c r="B41" s="231"/>
      <c r="C41" s="231"/>
      <c r="D41" s="231"/>
      <c r="E41" s="231"/>
      <c r="F41" s="231"/>
      <c r="G41" s="231"/>
      <c r="H41" s="231"/>
      <c r="I41" s="231"/>
      <c r="J41" s="231"/>
      <c r="K41" s="231"/>
      <c r="L41" s="231"/>
      <c r="M41" s="152"/>
    </row>
    <row r="42" spans="1:18" x14ac:dyDescent="0.35">
      <c r="B42" s="168" t="s">
        <v>96</v>
      </c>
    </row>
  </sheetData>
  <mergeCells count="25">
    <mergeCell ref="B40:L41"/>
    <mergeCell ref="B31:C31"/>
    <mergeCell ref="B32:C32"/>
    <mergeCell ref="B25:C25"/>
    <mergeCell ref="B20:C20"/>
    <mergeCell ref="B34:C34"/>
    <mergeCell ref="B29:C29"/>
    <mergeCell ref="B27:C27"/>
    <mergeCell ref="B22:C22"/>
    <mergeCell ref="B23:C23"/>
    <mergeCell ref="C2:L2"/>
    <mergeCell ref="A3:L3"/>
    <mergeCell ref="F4:L4"/>
    <mergeCell ref="B6:D7"/>
    <mergeCell ref="F6:L6"/>
    <mergeCell ref="K7:L7"/>
    <mergeCell ref="B8:C8"/>
    <mergeCell ref="B9:C9"/>
    <mergeCell ref="B11:C11"/>
    <mergeCell ref="B16:C16"/>
    <mergeCell ref="B19:C19"/>
    <mergeCell ref="B12:C12"/>
    <mergeCell ref="B17:C17"/>
    <mergeCell ref="B13:C13"/>
    <mergeCell ref="B14:C14"/>
  </mergeCells>
  <printOptions horizontalCentered="1"/>
  <pageMargins left="0.19685039370078741" right="0.19685039370078741" top="0.19685039370078741" bottom="0.19685039370078741" header="0" footer="0"/>
  <pageSetup paperSize="9" scale="9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pageSetUpPr fitToPage="1"/>
  </sheetPr>
  <dimension ref="A1:W53"/>
  <sheetViews>
    <sheetView workbookViewId="0">
      <selection activeCell="F3" sqref="F3"/>
    </sheetView>
  </sheetViews>
  <sheetFormatPr defaultColWidth="8.81640625" defaultRowHeight="14.5" x14ac:dyDescent="0.25"/>
  <cols>
    <col min="1" max="1" width="9.453125" style="15" customWidth="1"/>
    <col min="2" max="2" width="3" style="15" customWidth="1"/>
    <col min="3" max="3" width="7.1796875" style="15" customWidth="1"/>
    <col min="4" max="5" width="0.81640625" style="15" customWidth="1"/>
    <col min="6" max="6" width="12.7265625" style="15" customWidth="1"/>
    <col min="7" max="7" width="3.7265625" style="15" customWidth="1"/>
    <col min="8" max="8" width="3.54296875" style="15" customWidth="1"/>
    <col min="9" max="9" width="15.7265625" style="15" customWidth="1"/>
    <col min="10" max="10" width="3.7265625" style="15" customWidth="1"/>
    <col min="11" max="11" width="4.453125" style="15" customWidth="1"/>
    <col min="12" max="12" width="9.54296875" style="15" customWidth="1"/>
    <col min="13" max="13" width="2.54296875" style="15" customWidth="1"/>
    <col min="14" max="14" width="2.7265625" style="15" customWidth="1"/>
    <col min="15" max="15" width="3" style="15" customWidth="1"/>
    <col min="16" max="16" width="2.7265625" style="15" customWidth="1"/>
    <col min="17" max="17" width="8.7265625" style="15" customWidth="1"/>
    <col min="18" max="18" width="11.453125" style="15" customWidth="1"/>
    <col min="19" max="21" width="8.81640625" style="15"/>
    <col min="22" max="22" width="9.7265625" style="15" customWidth="1"/>
    <col min="23" max="16384" width="8.81640625" style="15"/>
  </cols>
  <sheetData>
    <row r="1" spans="1:21" ht="15" customHeight="1" x14ac:dyDescent="0.25"/>
    <row r="2" spans="1:21" ht="15.75" customHeight="1" x14ac:dyDescent="0.25">
      <c r="C2" s="243" t="s">
        <v>15</v>
      </c>
      <c r="D2" s="243"/>
      <c r="E2" s="243"/>
      <c r="F2" s="243"/>
      <c r="G2" s="243"/>
      <c r="H2" s="243"/>
      <c r="I2" s="243"/>
      <c r="J2" s="243"/>
      <c r="K2" s="243"/>
      <c r="L2" s="243"/>
      <c r="M2" s="243"/>
      <c r="N2" s="243"/>
      <c r="O2" s="243"/>
      <c r="P2" s="243"/>
      <c r="Q2" s="243"/>
    </row>
    <row r="3" spans="1:21" ht="15.75" customHeight="1" x14ac:dyDescent="0.25">
      <c r="B3" s="69"/>
      <c r="C3" s="69"/>
      <c r="D3" s="69"/>
      <c r="E3" s="69"/>
      <c r="F3" s="69"/>
      <c r="G3" s="69"/>
      <c r="H3" s="69"/>
      <c r="I3" s="69"/>
      <c r="J3" s="69"/>
      <c r="K3" s="69"/>
      <c r="L3" s="69"/>
      <c r="M3" s="69"/>
      <c r="N3" s="69"/>
    </row>
    <row r="4" spans="1:21" ht="22.15" customHeight="1" x14ac:dyDescent="0.25">
      <c r="A4" s="206"/>
      <c r="B4" s="206"/>
      <c r="C4" s="206"/>
      <c r="D4" s="206"/>
      <c r="E4" s="206"/>
      <c r="F4" s="206"/>
      <c r="G4" s="206"/>
      <c r="H4" s="206"/>
      <c r="I4" s="206"/>
      <c r="J4" s="206"/>
      <c r="K4" s="206"/>
      <c r="L4" s="206"/>
      <c r="M4" s="206"/>
      <c r="N4" s="206"/>
    </row>
    <row r="5" spans="1:21" ht="14.5" customHeight="1" x14ac:dyDescent="0.25"/>
    <row r="6" spans="1:21" ht="15.65" customHeight="1" x14ac:dyDescent="0.25">
      <c r="C6" s="40" t="s">
        <v>86</v>
      </c>
      <c r="D6" s="16"/>
      <c r="E6" s="16"/>
    </row>
    <row r="7" spans="1:21" ht="14.5" customHeight="1" x14ac:dyDescent="0.25">
      <c r="C7" s="245" t="s">
        <v>119</v>
      </c>
      <c r="D7" s="245"/>
      <c r="E7" s="245"/>
      <c r="F7" s="245"/>
      <c r="G7" s="245"/>
      <c r="H7" s="245"/>
      <c r="I7" s="245"/>
      <c r="J7" s="245"/>
      <c r="K7" s="245"/>
      <c r="L7" s="245"/>
      <c r="M7" s="245"/>
      <c r="N7" s="245"/>
      <c r="O7" s="245"/>
      <c r="P7" s="245"/>
      <c r="Q7" s="150"/>
    </row>
    <row r="8" spans="1:21" ht="14.5" customHeight="1" x14ac:dyDescent="0.25">
      <c r="C8" s="245"/>
      <c r="D8" s="245"/>
      <c r="E8" s="245"/>
      <c r="F8" s="245"/>
      <c r="G8" s="245"/>
      <c r="H8" s="245"/>
      <c r="I8" s="245"/>
      <c r="J8" s="245"/>
      <c r="K8" s="245"/>
      <c r="L8" s="245"/>
      <c r="M8" s="245"/>
      <c r="N8" s="245"/>
      <c r="O8" s="245"/>
      <c r="P8" s="245"/>
      <c r="Q8" s="150"/>
    </row>
    <row r="9" spans="1:21" ht="12" customHeight="1" x14ac:dyDescent="0.25">
      <c r="A9" s="244" t="s">
        <v>74</v>
      </c>
      <c r="B9" s="244"/>
      <c r="C9" s="245"/>
      <c r="D9" s="245"/>
      <c r="E9" s="245"/>
      <c r="F9" s="245"/>
      <c r="G9" s="245"/>
      <c r="H9" s="245"/>
      <c r="I9" s="245"/>
      <c r="J9" s="245"/>
      <c r="K9" s="245"/>
      <c r="L9" s="245"/>
      <c r="M9" s="245"/>
      <c r="N9" s="245"/>
      <c r="O9" s="245"/>
      <c r="P9" s="245"/>
    </row>
    <row r="10" spans="1:21" ht="14.5" customHeight="1" x14ac:dyDescent="0.25">
      <c r="B10" s="71" t="s">
        <v>89</v>
      </c>
      <c r="I10" s="209" t="s">
        <v>166</v>
      </c>
      <c r="J10" s="209"/>
      <c r="K10" s="209"/>
      <c r="L10" s="209"/>
      <c r="M10" s="209"/>
      <c r="N10" s="209"/>
      <c r="O10" s="209"/>
      <c r="P10" s="209"/>
    </row>
    <row r="11" spans="1:21" ht="27.65" customHeight="1" x14ac:dyDescent="0.15">
      <c r="B11" s="207" t="s">
        <v>14</v>
      </c>
      <c r="C11" s="207"/>
      <c r="D11" s="208" t="s">
        <v>93</v>
      </c>
      <c r="E11" s="208"/>
      <c r="F11" s="208"/>
      <c r="G11" s="208"/>
      <c r="H11" s="208"/>
      <c r="I11" s="208" t="s">
        <v>85</v>
      </c>
      <c r="J11" s="208"/>
      <c r="K11" s="208"/>
      <c r="L11" s="208" t="s">
        <v>21</v>
      </c>
      <c r="M11" s="208"/>
      <c r="N11" s="208"/>
      <c r="O11" s="208"/>
      <c r="P11" s="85">
        <v>3</v>
      </c>
    </row>
    <row r="12" spans="1:21" ht="13.15" customHeight="1" x14ac:dyDescent="0.25">
      <c r="B12" s="12" t="s">
        <v>13</v>
      </c>
      <c r="C12" s="12"/>
      <c r="D12" s="12"/>
      <c r="E12" s="12"/>
      <c r="F12" s="246">
        <f>'[3]Dados M2(Prt2)'!$B41</f>
        <v>42</v>
      </c>
      <c r="G12" s="246"/>
      <c r="H12" s="246"/>
      <c r="I12" s="246">
        <f>'[3]Dados M2(Prt2)'!$C41</f>
        <v>7</v>
      </c>
      <c r="J12" s="246"/>
      <c r="K12" s="246"/>
      <c r="L12" s="247">
        <f>'[3]Dados M2(Prt2)'!$G41</f>
        <v>0.14430014430014429</v>
      </c>
      <c r="M12" s="247"/>
      <c r="N12" s="247"/>
      <c r="O12" s="247"/>
      <c r="P12" s="81">
        <f t="shared" ref="P12:P17" si="0">L12</f>
        <v>0.14430014430014429</v>
      </c>
      <c r="Q12" s="73"/>
      <c r="R12" s="284">
        <v>3.9325842696629212E-2</v>
      </c>
      <c r="S12" s="194"/>
      <c r="T12" s="194"/>
      <c r="U12" s="194"/>
    </row>
    <row r="13" spans="1:21" ht="13.15" customHeight="1" x14ac:dyDescent="0.25">
      <c r="B13" s="55" t="s">
        <v>12</v>
      </c>
      <c r="C13" s="55"/>
      <c r="D13" s="55"/>
      <c r="E13" s="55"/>
      <c r="F13" s="246">
        <f>'[3]Dados M2(Prt2)'!$B42</f>
        <v>44</v>
      </c>
      <c r="G13" s="246"/>
      <c r="H13" s="246"/>
      <c r="I13" s="246">
        <f>'[3]Dados M2(Prt2)'!$C42</f>
        <v>34</v>
      </c>
      <c r="J13" s="246"/>
      <c r="K13" s="246"/>
      <c r="L13" s="247">
        <f>'[3]Dados M2(Prt2)'!$G42</f>
        <v>0.48722519310754608</v>
      </c>
      <c r="M13" s="247"/>
      <c r="N13" s="247"/>
      <c r="O13" s="247"/>
      <c r="P13" s="81">
        <f t="shared" si="0"/>
        <v>0.48722519310754608</v>
      </c>
      <c r="Q13" s="73"/>
      <c r="R13" s="284">
        <v>0.53977272727272729</v>
      </c>
      <c r="S13" s="194"/>
      <c r="T13" s="194"/>
      <c r="U13" s="194"/>
    </row>
    <row r="14" spans="1:21" ht="13.15" customHeight="1" x14ac:dyDescent="0.25">
      <c r="B14" s="12" t="s">
        <v>11</v>
      </c>
      <c r="C14" s="12"/>
      <c r="D14" s="12"/>
      <c r="E14" s="12"/>
      <c r="F14" s="246">
        <f>'[3]Dados M2(Prt2)'!$B43</f>
        <v>31</v>
      </c>
      <c r="G14" s="246"/>
      <c r="H14" s="246"/>
      <c r="I14" s="246">
        <f>'[3]Dados M2(Prt2)'!$C43</f>
        <v>68</v>
      </c>
      <c r="J14" s="246"/>
      <c r="K14" s="246"/>
      <c r="L14" s="247">
        <f>'[3]Dados M2(Prt2)'!$G43</f>
        <v>0.78643578643578649</v>
      </c>
      <c r="M14" s="247"/>
      <c r="N14" s="247"/>
      <c r="O14" s="247"/>
      <c r="P14" s="81">
        <f t="shared" si="0"/>
        <v>0.78643578643578649</v>
      </c>
      <c r="Q14" s="73"/>
      <c r="R14" s="284">
        <v>0.69714285714285718</v>
      </c>
      <c r="S14" s="194"/>
      <c r="T14" s="194"/>
      <c r="U14" s="194"/>
    </row>
    <row r="15" spans="1:21" ht="13.15" customHeight="1" x14ac:dyDescent="0.25">
      <c r="A15" s="12"/>
      <c r="B15" s="55" t="s">
        <v>10</v>
      </c>
      <c r="C15" s="55"/>
      <c r="D15" s="55"/>
      <c r="E15" s="55"/>
      <c r="F15" s="246">
        <f>'[3]Dados M2(Prt2)'!$B44</f>
        <v>22</v>
      </c>
      <c r="G15" s="246"/>
      <c r="H15" s="246"/>
      <c r="I15" s="246">
        <f>'[3]Dados M2(Prt2)'!$C44</f>
        <v>51</v>
      </c>
      <c r="J15" s="246"/>
      <c r="K15" s="246"/>
      <c r="L15" s="247">
        <f>'[3]Dados M2(Prt2)'!$G44</f>
        <v>0.88800088800088806</v>
      </c>
      <c r="M15" s="247"/>
      <c r="N15" s="247"/>
      <c r="O15" s="247"/>
      <c r="P15" s="81">
        <f t="shared" si="0"/>
        <v>0.88800088800088806</v>
      </c>
      <c r="Q15" s="73"/>
      <c r="R15" s="284">
        <v>0.79190751445086704</v>
      </c>
      <c r="S15" s="194"/>
      <c r="T15" s="194"/>
      <c r="U15" s="194"/>
    </row>
    <row r="16" spans="1:21" ht="13.15" customHeight="1" x14ac:dyDescent="0.25">
      <c r="A16" s="12"/>
      <c r="B16" s="55" t="s">
        <v>9</v>
      </c>
      <c r="C16" s="174"/>
      <c r="D16" s="12"/>
      <c r="E16" s="12"/>
      <c r="F16" s="246">
        <f>'[3]Dados M2(Prt2)'!$B45</f>
        <v>2</v>
      </c>
      <c r="G16" s="246"/>
      <c r="H16" s="246"/>
      <c r="I16" s="246">
        <f>'[3]Dados M2(Prt2)'!$C45</f>
        <v>59</v>
      </c>
      <c r="J16" s="246"/>
      <c r="K16" s="246"/>
      <c r="L16" s="247">
        <f>'[3]Dados M2(Prt2)'!$G45</f>
        <v>1.0009598244892364</v>
      </c>
      <c r="M16" s="247"/>
      <c r="N16" s="247"/>
      <c r="O16" s="247"/>
      <c r="P16" s="81">
        <f t="shared" si="0"/>
        <v>1.0009598244892364</v>
      </c>
      <c r="Q16" s="73"/>
      <c r="R16" s="284">
        <v>0.84883720930232553</v>
      </c>
      <c r="S16" s="194"/>
      <c r="T16" s="194"/>
      <c r="U16" s="194"/>
    </row>
    <row r="17" spans="1:23" ht="13.15" customHeight="1" x14ac:dyDescent="0.25">
      <c r="A17" s="12"/>
      <c r="B17" s="55" t="s">
        <v>8</v>
      </c>
      <c r="C17" s="55"/>
      <c r="D17" s="55"/>
      <c r="E17" s="55"/>
      <c r="F17" s="246">
        <f>'[3]Dados M2(Prt2)'!$B46</f>
        <v>3</v>
      </c>
      <c r="G17" s="246"/>
      <c r="H17" s="246"/>
      <c r="I17" s="246">
        <f>'[3]Dados M2(Prt2)'!$C46</f>
        <v>46</v>
      </c>
      <c r="J17" s="246"/>
      <c r="K17" s="246"/>
      <c r="L17" s="251">
        <f>'[3]Dados M2(Prt2)'!$G46</f>
        <v>0.99879390924167044</v>
      </c>
      <c r="M17" s="251"/>
      <c r="N17" s="251"/>
      <c r="O17" s="251"/>
      <c r="P17" s="81">
        <f t="shared" si="0"/>
        <v>0.99879390924167044</v>
      </c>
      <c r="R17" s="284">
        <v>0.91812865497076013</v>
      </c>
      <c r="S17" s="194"/>
      <c r="T17" s="194"/>
      <c r="U17" s="194"/>
    </row>
    <row r="18" spans="1:23" ht="13.15" customHeight="1" x14ac:dyDescent="0.25">
      <c r="A18" s="12"/>
      <c r="B18" s="12" t="s">
        <v>7</v>
      </c>
      <c r="C18" s="12"/>
      <c r="D18" s="12"/>
      <c r="E18" s="12"/>
      <c r="F18" s="246"/>
      <c r="G18" s="246"/>
      <c r="H18" s="246"/>
      <c r="I18" s="246"/>
      <c r="J18" s="246"/>
      <c r="K18" s="246"/>
      <c r="L18" s="247"/>
      <c r="M18" s="247"/>
      <c r="N18" s="247"/>
      <c r="O18" s="247"/>
      <c r="P18" s="81"/>
      <c r="R18" s="284">
        <v>0.95294117647058807</v>
      </c>
      <c r="S18" s="194"/>
      <c r="T18" s="194"/>
      <c r="U18" s="194"/>
    </row>
    <row r="19" spans="1:23" ht="13.15" customHeight="1" x14ac:dyDescent="0.25">
      <c r="B19" s="55" t="s">
        <v>6</v>
      </c>
      <c r="C19" s="55"/>
      <c r="D19" s="55"/>
      <c r="E19" s="55"/>
      <c r="F19" s="246"/>
      <c r="G19" s="246"/>
      <c r="H19" s="246"/>
      <c r="I19" s="246"/>
      <c r="J19" s="246"/>
      <c r="K19" s="246"/>
      <c r="L19" s="247"/>
      <c r="M19" s="247"/>
      <c r="N19" s="247"/>
      <c r="O19" s="247"/>
      <c r="P19" s="81"/>
      <c r="R19" s="284">
        <v>0.97058823529411764</v>
      </c>
      <c r="S19" s="194"/>
      <c r="T19" s="194"/>
      <c r="U19" s="194"/>
    </row>
    <row r="20" spans="1:23" ht="13.15" customHeight="1" x14ac:dyDescent="0.25">
      <c r="B20" s="12" t="s">
        <v>5</v>
      </c>
      <c r="C20" s="12"/>
      <c r="D20" s="12"/>
      <c r="E20" s="12"/>
      <c r="F20" s="246"/>
      <c r="G20" s="246"/>
      <c r="H20" s="246"/>
      <c r="I20" s="246"/>
      <c r="J20" s="246"/>
      <c r="K20" s="246"/>
      <c r="L20" s="247"/>
      <c r="M20" s="247"/>
      <c r="N20" s="247"/>
      <c r="O20" s="247"/>
      <c r="P20" s="81"/>
      <c r="R20" s="284">
        <v>0.97058823529411764</v>
      </c>
      <c r="S20" s="194"/>
      <c r="T20" s="194"/>
      <c r="U20" s="194"/>
    </row>
    <row r="21" spans="1:23" ht="13.15" customHeight="1" x14ac:dyDescent="0.25">
      <c r="B21" s="55" t="s">
        <v>4</v>
      </c>
      <c r="C21" s="55"/>
      <c r="D21" s="55"/>
      <c r="E21" s="55"/>
      <c r="F21" s="246"/>
      <c r="G21" s="246"/>
      <c r="H21" s="246"/>
      <c r="I21" s="246"/>
      <c r="J21" s="246"/>
      <c r="K21" s="246"/>
      <c r="L21" s="247"/>
      <c r="M21" s="247"/>
      <c r="N21" s="247"/>
      <c r="O21" s="247"/>
      <c r="P21" s="81"/>
      <c r="R21" s="284">
        <v>0.98235294117647054</v>
      </c>
      <c r="S21" s="194"/>
      <c r="T21" s="194"/>
      <c r="U21" s="194"/>
    </row>
    <row r="22" spans="1:23" ht="13.15" customHeight="1" x14ac:dyDescent="0.25">
      <c r="B22" s="12" t="s">
        <v>3</v>
      </c>
      <c r="C22" s="12"/>
      <c r="D22" s="12"/>
      <c r="E22" s="12"/>
      <c r="F22" s="246"/>
      <c r="G22" s="246"/>
      <c r="H22" s="246"/>
      <c r="I22" s="246"/>
      <c r="J22" s="246"/>
      <c r="K22" s="246"/>
      <c r="L22" s="247"/>
      <c r="M22" s="247"/>
      <c r="N22" s="247"/>
      <c r="O22" s="247"/>
      <c r="P22" s="81"/>
      <c r="R22" s="284">
        <v>0.99408284023668647</v>
      </c>
      <c r="S22" s="194"/>
      <c r="T22" s="194"/>
      <c r="U22" s="194"/>
    </row>
    <row r="23" spans="1:23" ht="13.15" customHeight="1" x14ac:dyDescent="0.25">
      <c r="B23" s="55" t="s">
        <v>2</v>
      </c>
      <c r="C23" s="55"/>
      <c r="D23" s="55"/>
      <c r="E23" s="55"/>
      <c r="F23" s="246"/>
      <c r="G23" s="246"/>
      <c r="H23" s="246"/>
      <c r="I23" s="246"/>
      <c r="J23" s="246"/>
      <c r="K23" s="246"/>
      <c r="L23" s="247"/>
      <c r="M23" s="247"/>
      <c r="N23" s="247"/>
      <c r="O23" s="247"/>
      <c r="P23" s="81"/>
      <c r="R23" s="284">
        <v>1</v>
      </c>
      <c r="S23" s="194"/>
      <c r="T23" s="194"/>
      <c r="U23" s="194"/>
    </row>
    <row r="24" spans="1:23" ht="14.5" customHeight="1" x14ac:dyDescent="0.25">
      <c r="B24" s="207" t="s">
        <v>1</v>
      </c>
      <c r="C24" s="207"/>
      <c r="D24" s="2"/>
      <c r="E24" s="2"/>
      <c r="F24" s="212" t="s">
        <v>22</v>
      </c>
      <c r="G24" s="212"/>
      <c r="H24" s="212"/>
      <c r="I24" s="212">
        <f>SUM(I12:I23)</f>
        <v>265</v>
      </c>
      <c r="J24" s="212"/>
      <c r="K24" s="212"/>
      <c r="L24" s="252">
        <f>'[3]Dados M2(Prt2)'!$G$53</f>
        <v>0.99879390924167044</v>
      </c>
      <c r="M24" s="252"/>
      <c r="N24" s="252"/>
      <c r="O24" s="252"/>
      <c r="P24" s="84">
        <f>L24</f>
        <v>0.99879390924167044</v>
      </c>
      <c r="R24" s="284">
        <v>1</v>
      </c>
      <c r="S24" s="194"/>
      <c r="T24" s="194"/>
      <c r="U24" s="194"/>
    </row>
    <row r="25" spans="1:23" ht="13.15" customHeight="1" x14ac:dyDescent="0.25">
      <c r="B25" s="74" t="s">
        <v>91</v>
      </c>
      <c r="C25" s="74"/>
      <c r="D25" s="74"/>
      <c r="E25" s="74"/>
      <c r="F25" s="74"/>
      <c r="G25" s="74"/>
      <c r="H25" s="74"/>
      <c r="I25" s="74"/>
      <c r="J25" s="74"/>
      <c r="K25" s="74"/>
      <c r="L25" s="74"/>
      <c r="M25" s="74"/>
    </row>
    <row r="26" spans="1:23" ht="13.15" customHeight="1" x14ac:dyDescent="0.25">
      <c r="B26" s="74" t="s">
        <v>92</v>
      </c>
      <c r="C26" s="74"/>
      <c r="D26" s="74"/>
      <c r="E26" s="74"/>
      <c r="F26" s="74"/>
      <c r="G26" s="74"/>
      <c r="H26" s="74"/>
      <c r="I26" s="74"/>
      <c r="J26" s="74"/>
      <c r="K26" s="74"/>
      <c r="L26" s="74"/>
      <c r="M26" s="74"/>
    </row>
    <row r="27" spans="1:23" ht="13.15" customHeight="1" x14ac:dyDescent="0.25">
      <c r="B27" s="74" t="s">
        <v>42</v>
      </c>
      <c r="C27" s="74"/>
      <c r="D27" s="74"/>
      <c r="E27" s="74"/>
      <c r="F27" s="74"/>
      <c r="G27" s="75" t="s">
        <v>0</v>
      </c>
      <c r="I27" s="74"/>
      <c r="J27" s="75" t="s">
        <v>40</v>
      </c>
      <c r="M27" s="74" t="s">
        <v>41</v>
      </c>
    </row>
    <row r="28" spans="1:23" ht="13.15" customHeight="1" x14ac:dyDescent="0.25">
      <c r="B28" s="74"/>
      <c r="C28" s="74"/>
      <c r="D28" s="74"/>
      <c r="E28" s="74"/>
      <c r="G28" s="74"/>
      <c r="H28" s="74"/>
      <c r="K28" s="74"/>
    </row>
    <row r="29" spans="1:23" ht="13.15" customHeight="1" x14ac:dyDescent="0.25">
      <c r="B29" s="74"/>
      <c r="C29" s="74"/>
      <c r="D29" s="74"/>
      <c r="E29" s="74"/>
      <c r="G29" s="74"/>
      <c r="H29" s="74"/>
      <c r="I29" s="74"/>
      <c r="J29" s="74"/>
      <c r="K29" s="74"/>
      <c r="L29" s="74"/>
      <c r="M29" s="74"/>
      <c r="O29" s="10"/>
      <c r="R29" s="12"/>
      <c r="S29" s="12"/>
      <c r="T29" s="12"/>
      <c r="U29" s="12"/>
      <c r="V29" s="12"/>
      <c r="W29" s="12"/>
    </row>
    <row r="30" spans="1:23" ht="13.15" customHeight="1" x14ac:dyDescent="0.25">
      <c r="B30" s="74"/>
      <c r="C30" s="74"/>
      <c r="D30" s="74"/>
      <c r="E30" s="74"/>
      <c r="G30" s="74"/>
      <c r="H30" s="74"/>
      <c r="I30" s="74"/>
      <c r="J30" s="74"/>
      <c r="K30" s="74"/>
      <c r="L30" s="74"/>
      <c r="M30" s="74"/>
      <c r="O30" s="10"/>
      <c r="R30" s="12"/>
      <c r="S30" s="12"/>
      <c r="T30" s="12"/>
      <c r="U30" s="12"/>
      <c r="V30" s="12"/>
      <c r="W30" s="12"/>
    </row>
    <row r="31" spans="1:23" ht="14.5" customHeight="1" x14ac:dyDescent="0.25">
      <c r="O31" s="10"/>
      <c r="R31" s="12"/>
      <c r="S31" s="12"/>
      <c r="T31" s="12"/>
      <c r="U31" s="12"/>
      <c r="V31" s="12"/>
      <c r="W31" s="12"/>
    </row>
    <row r="32" spans="1:23" ht="14.5" customHeight="1" x14ac:dyDescent="0.25">
      <c r="R32" s="12"/>
      <c r="S32" s="12"/>
      <c r="T32" s="12"/>
      <c r="U32" s="12"/>
      <c r="V32" s="12"/>
      <c r="W32" s="12"/>
    </row>
    <row r="33" spans="3:23" ht="14.5" customHeight="1" x14ac:dyDescent="0.25">
      <c r="R33" s="12"/>
      <c r="S33" s="12"/>
      <c r="T33" s="12"/>
      <c r="U33" s="12"/>
      <c r="V33" s="12"/>
      <c r="W33" s="12"/>
    </row>
    <row r="34" spans="3:23" ht="14.5" customHeight="1" x14ac:dyDescent="0.25"/>
    <row r="35" spans="3:23" ht="14.5" customHeight="1" x14ac:dyDescent="0.25"/>
    <row r="36" spans="3:23" ht="14.5" customHeight="1" x14ac:dyDescent="0.25"/>
    <row r="37" spans="3:23" ht="14.5" customHeight="1" x14ac:dyDescent="0.25"/>
    <row r="38" spans="3:23" ht="14.5" customHeight="1" x14ac:dyDescent="0.25"/>
    <row r="39" spans="3:23" ht="14.5" customHeight="1" x14ac:dyDescent="0.25"/>
    <row r="40" spans="3:23" ht="14.5" customHeight="1" x14ac:dyDescent="0.25">
      <c r="R40" s="12"/>
      <c r="S40" s="12"/>
      <c r="T40" s="12"/>
      <c r="U40" s="12"/>
      <c r="V40" s="12"/>
      <c r="W40" s="12"/>
    </row>
    <row r="41" spans="3:23" x14ac:dyDescent="0.25">
      <c r="R41" s="12"/>
      <c r="S41" s="12"/>
      <c r="T41" s="12"/>
      <c r="U41" s="12"/>
      <c r="V41" s="12"/>
      <c r="W41" s="12"/>
    </row>
    <row r="42" spans="3:23" x14ac:dyDescent="0.25">
      <c r="R42" s="12"/>
      <c r="S42" s="12"/>
      <c r="T42" s="12"/>
      <c r="U42" s="12"/>
      <c r="V42" s="12"/>
      <c r="W42" s="12"/>
    </row>
    <row r="43" spans="3:23" x14ac:dyDescent="0.25">
      <c r="R43" s="12"/>
      <c r="S43" s="12"/>
      <c r="T43" s="12"/>
      <c r="U43" s="12"/>
      <c r="V43" s="12"/>
      <c r="W43" s="12"/>
    </row>
    <row r="44" spans="3:23" x14ac:dyDescent="0.25">
      <c r="R44" s="12"/>
      <c r="S44" s="12"/>
      <c r="T44" s="12"/>
      <c r="U44" s="12"/>
      <c r="V44" s="12"/>
      <c r="W44" s="12"/>
    </row>
    <row r="47" spans="3:23" x14ac:dyDescent="0.25">
      <c r="C47" s="248" t="s">
        <v>120</v>
      </c>
      <c r="D47" s="248"/>
      <c r="E47" s="248"/>
      <c r="F47" s="248"/>
      <c r="G47" s="248"/>
      <c r="H47" s="248"/>
      <c r="I47" s="248"/>
      <c r="J47" s="248"/>
      <c r="K47" s="248"/>
      <c r="L47" s="248"/>
      <c r="M47" s="248"/>
      <c r="N47" s="248"/>
    </row>
    <row r="48" spans="3:23" ht="14.5" customHeight="1" x14ac:dyDescent="0.25">
      <c r="C48" s="248"/>
      <c r="D48" s="248"/>
      <c r="E48" s="248"/>
      <c r="F48" s="248"/>
      <c r="G48" s="248"/>
      <c r="H48" s="248"/>
      <c r="I48" s="248"/>
      <c r="J48" s="248"/>
      <c r="K48" s="248"/>
      <c r="L48" s="248"/>
      <c r="M48" s="248"/>
      <c r="N48" s="248"/>
      <c r="P48" s="12"/>
    </row>
    <row r="49" spans="1:16" ht="14.5" customHeight="1" x14ac:dyDescent="0.25">
      <c r="C49" s="248"/>
      <c r="D49" s="248"/>
      <c r="E49" s="248"/>
      <c r="F49" s="248"/>
      <c r="G49" s="248"/>
      <c r="H49" s="248"/>
      <c r="I49" s="248"/>
      <c r="J49" s="248"/>
      <c r="K49" s="248"/>
      <c r="L49" s="248"/>
      <c r="M49" s="248"/>
      <c r="N49" s="248"/>
      <c r="P49" s="12"/>
    </row>
    <row r="50" spans="1:16" x14ac:dyDescent="0.25">
      <c r="C50" s="248"/>
      <c r="D50" s="248"/>
      <c r="E50" s="248"/>
      <c r="F50" s="248"/>
      <c r="G50" s="248"/>
      <c r="H50" s="248"/>
      <c r="I50" s="248"/>
      <c r="J50" s="248"/>
      <c r="K50" s="248"/>
      <c r="L50" s="248"/>
      <c r="M50" s="248"/>
      <c r="N50" s="248"/>
      <c r="P50" s="12"/>
    </row>
    <row r="51" spans="1:16" x14ac:dyDescent="0.25">
      <c r="C51" s="248"/>
      <c r="D51" s="248"/>
      <c r="E51" s="248"/>
      <c r="F51" s="248"/>
      <c r="G51" s="248"/>
      <c r="H51" s="248"/>
      <c r="I51" s="248"/>
      <c r="J51" s="248"/>
      <c r="K51" s="248"/>
      <c r="L51" s="248"/>
      <c r="M51" s="248"/>
      <c r="N51" s="248"/>
      <c r="P51" s="12"/>
    </row>
    <row r="52" spans="1:16" x14ac:dyDescent="0.25">
      <c r="B52" s="12"/>
      <c r="O52" s="12"/>
      <c r="P52" s="12"/>
    </row>
    <row r="53" spans="1:16" x14ac:dyDescent="0.25">
      <c r="A53" s="76"/>
    </row>
  </sheetData>
  <mergeCells count="50">
    <mergeCell ref="B24:C24"/>
    <mergeCell ref="F24:H24"/>
    <mergeCell ref="I24:K24"/>
    <mergeCell ref="L24:O24"/>
    <mergeCell ref="C47:N51"/>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B11:C11"/>
    <mergeCell ref="D11:H11"/>
    <mergeCell ref="I11:K11"/>
    <mergeCell ref="L11:O11"/>
    <mergeCell ref="C2:Q2"/>
    <mergeCell ref="A4:N4"/>
    <mergeCell ref="C7:P9"/>
    <mergeCell ref="A9:B9"/>
    <mergeCell ref="I10:P10"/>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1">
    <pageSetUpPr fitToPage="1"/>
  </sheetPr>
  <dimension ref="A1:V53"/>
  <sheetViews>
    <sheetView workbookViewId="0">
      <selection activeCell="S3" sqref="S3"/>
    </sheetView>
  </sheetViews>
  <sheetFormatPr defaultColWidth="8.81640625" defaultRowHeight="14.5" x14ac:dyDescent="0.25"/>
  <cols>
    <col min="1" max="1" width="9.453125" style="15" customWidth="1"/>
    <col min="2" max="2" width="3" style="15" customWidth="1"/>
    <col min="3" max="3" width="7.1796875" style="15" customWidth="1"/>
    <col min="4" max="5" width="0.81640625" style="15" customWidth="1"/>
    <col min="6" max="6" width="13.453125" style="15" customWidth="1"/>
    <col min="7" max="8" width="1.7265625" style="15" customWidth="1"/>
    <col min="9" max="9" width="3.1796875" style="15" customWidth="1"/>
    <col min="10" max="10" width="16.54296875" style="15" customWidth="1"/>
    <col min="11" max="11" width="2.26953125" style="15" customWidth="1"/>
    <col min="12" max="12" width="2" style="15" customWidth="1"/>
    <col min="13" max="13" width="12" style="15" customWidth="1"/>
    <col min="14" max="14" width="2.54296875" style="15" customWidth="1"/>
    <col min="15" max="15" width="2.7265625" style="15" customWidth="1"/>
    <col min="16" max="16" width="3.7265625" style="15" customWidth="1"/>
    <col min="17" max="17" width="3" style="15" customWidth="1"/>
    <col min="18" max="18" width="9.7265625" style="15" customWidth="1"/>
    <col min="19" max="16384" width="8.81640625" style="15"/>
  </cols>
  <sheetData>
    <row r="1" spans="1:22" ht="15" customHeight="1" x14ac:dyDescent="0.25"/>
    <row r="2" spans="1:22" ht="15.75" customHeight="1" x14ac:dyDescent="0.25">
      <c r="C2" s="243" t="s">
        <v>15</v>
      </c>
      <c r="D2" s="243"/>
      <c r="E2" s="243"/>
      <c r="F2" s="243"/>
      <c r="G2" s="243"/>
      <c r="H2" s="243"/>
      <c r="I2" s="243"/>
      <c r="J2" s="243"/>
      <c r="K2" s="243"/>
      <c r="L2" s="243"/>
      <c r="M2" s="243"/>
      <c r="N2" s="243"/>
      <c r="O2" s="243"/>
      <c r="P2" s="243"/>
      <c r="Q2" s="243"/>
      <c r="R2" s="243"/>
    </row>
    <row r="3" spans="1:22" ht="15.75" customHeight="1" x14ac:dyDescent="0.25">
      <c r="B3" s="69"/>
      <c r="C3" s="69"/>
      <c r="D3" s="69"/>
      <c r="E3" s="69"/>
      <c r="F3" s="69"/>
      <c r="G3" s="69"/>
      <c r="H3" s="69"/>
      <c r="I3" s="69"/>
      <c r="J3" s="69"/>
      <c r="K3" s="69"/>
      <c r="L3" s="69"/>
      <c r="M3" s="69"/>
      <c r="N3" s="69"/>
      <c r="O3" s="69"/>
    </row>
    <row r="4" spans="1:22" ht="22.15" customHeight="1" x14ac:dyDescent="0.25">
      <c r="A4" s="206"/>
      <c r="B4" s="206"/>
      <c r="C4" s="206"/>
      <c r="D4" s="206"/>
      <c r="E4" s="206"/>
      <c r="F4" s="206"/>
      <c r="G4" s="206"/>
      <c r="H4" s="206"/>
      <c r="I4" s="206"/>
      <c r="J4" s="206"/>
      <c r="K4" s="206"/>
      <c r="L4" s="206"/>
      <c r="M4" s="206"/>
      <c r="N4" s="206"/>
      <c r="O4" s="206"/>
    </row>
    <row r="5" spans="1:22" ht="14.5" customHeight="1" x14ac:dyDescent="0.25"/>
    <row r="6" spans="1:22" ht="15.65" customHeight="1" x14ac:dyDescent="0.25">
      <c r="C6" s="40" t="s">
        <v>23</v>
      </c>
      <c r="D6" s="16"/>
      <c r="E6" s="16"/>
    </row>
    <row r="7" spans="1:22" ht="14.5" customHeight="1" x14ac:dyDescent="0.25">
      <c r="C7" s="245" t="s">
        <v>122</v>
      </c>
      <c r="D7" s="245"/>
      <c r="E7" s="245"/>
      <c r="F7" s="245"/>
      <c r="G7" s="245"/>
      <c r="H7" s="245"/>
      <c r="I7" s="245"/>
      <c r="J7" s="245"/>
      <c r="K7" s="245"/>
      <c r="L7" s="245"/>
      <c r="M7" s="245"/>
      <c r="N7" s="245"/>
      <c r="O7" s="245"/>
      <c r="P7" s="245"/>
      <c r="Q7" s="245"/>
      <c r="R7" s="245"/>
    </row>
    <row r="8" spans="1:22" ht="14.5" customHeight="1" x14ac:dyDescent="0.25">
      <c r="C8" s="245"/>
      <c r="D8" s="245"/>
      <c r="E8" s="245"/>
      <c r="F8" s="245"/>
      <c r="G8" s="245"/>
      <c r="H8" s="245"/>
      <c r="I8" s="245"/>
      <c r="J8" s="245"/>
      <c r="K8" s="245"/>
      <c r="L8" s="245"/>
      <c r="M8" s="245"/>
      <c r="N8" s="245"/>
      <c r="O8" s="245"/>
      <c r="P8" s="245"/>
      <c r="Q8" s="245"/>
      <c r="R8" s="245"/>
    </row>
    <row r="9" spans="1:22" ht="14.5" customHeight="1" x14ac:dyDescent="0.25">
      <c r="B9" s="70"/>
      <c r="C9" s="14"/>
      <c r="D9" s="70"/>
      <c r="E9" s="70"/>
      <c r="K9" s="177"/>
    </row>
    <row r="10" spans="1:22" ht="12" customHeight="1" x14ac:dyDescent="0.25">
      <c r="B10" s="70"/>
      <c r="C10" s="14"/>
      <c r="D10" s="70"/>
      <c r="E10" s="70"/>
    </row>
    <row r="11" spans="1:22" ht="14.5" customHeight="1" x14ac:dyDescent="0.25">
      <c r="B11" s="71" t="s">
        <v>36</v>
      </c>
      <c r="J11" s="209" t="s">
        <v>166</v>
      </c>
      <c r="K11" s="209"/>
      <c r="L11" s="209"/>
      <c r="M11" s="209"/>
      <c r="N11" s="209"/>
      <c r="O11" s="209"/>
      <c r="P11" s="209"/>
      <c r="Q11" s="209"/>
    </row>
    <row r="12" spans="1:22" ht="27.65" customHeight="1" x14ac:dyDescent="0.15">
      <c r="B12" s="207" t="s">
        <v>14</v>
      </c>
      <c r="C12" s="207"/>
      <c r="D12" s="2"/>
      <c r="E12" s="2"/>
      <c r="F12" s="208" t="s">
        <v>24</v>
      </c>
      <c r="G12" s="208"/>
      <c r="H12" s="208"/>
      <c r="I12" s="208"/>
      <c r="J12" s="208" t="s">
        <v>25</v>
      </c>
      <c r="K12" s="208"/>
      <c r="L12" s="208"/>
      <c r="M12" s="208" t="s">
        <v>49</v>
      </c>
      <c r="N12" s="208"/>
      <c r="O12" s="208"/>
      <c r="P12" s="208"/>
      <c r="Q12" s="85">
        <v>1</v>
      </c>
    </row>
    <row r="13" spans="1:22" ht="13.15" customHeight="1" x14ac:dyDescent="0.25">
      <c r="B13" s="12" t="s">
        <v>13</v>
      </c>
      <c r="C13" s="12"/>
      <c r="D13" s="12"/>
      <c r="E13" s="12"/>
      <c r="F13" s="246">
        <f>'[4]Dados Meta 3'!$F6</f>
        <v>5334</v>
      </c>
      <c r="G13" s="246"/>
      <c r="H13" s="246"/>
      <c r="I13" s="246"/>
      <c r="J13" s="246">
        <f>'[4]Dados Meta 3'!$H6</f>
        <v>16055</v>
      </c>
      <c r="K13" s="246"/>
      <c r="L13" s="246"/>
      <c r="M13" s="247">
        <f>'[4]Dados Meta 3'!$K6</f>
        <v>0.70561856568493442</v>
      </c>
      <c r="N13" s="247"/>
      <c r="O13" s="247"/>
      <c r="P13" s="247"/>
      <c r="Q13" s="81">
        <f>'[4]1º Grau'!$Q12</f>
        <v>0.33223294923699781</v>
      </c>
      <c r="R13" s="73"/>
      <c r="S13" s="284">
        <v>0.80674578525214358</v>
      </c>
      <c r="T13" s="194"/>
      <c r="U13" s="194"/>
      <c r="V13" s="194"/>
    </row>
    <row r="14" spans="1:22" ht="13.15" customHeight="1" x14ac:dyDescent="0.25">
      <c r="B14" s="55" t="s">
        <v>12</v>
      </c>
      <c r="C14" s="55"/>
      <c r="D14" s="55"/>
      <c r="E14" s="55"/>
      <c r="F14" s="246">
        <f>'[4]Dados Meta 3'!$F7</f>
        <v>12746</v>
      </c>
      <c r="G14" s="246"/>
      <c r="H14" s="246"/>
      <c r="I14" s="246"/>
      <c r="J14" s="246">
        <f>'[4]Dados Meta 3'!$H7</f>
        <v>28015</v>
      </c>
      <c r="K14" s="246"/>
      <c r="L14" s="246"/>
      <c r="M14" s="247">
        <f>'[4]Dados Meta 3'!$K7</f>
        <v>0.87133001236934782</v>
      </c>
      <c r="N14" s="247"/>
      <c r="O14" s="247"/>
      <c r="P14" s="247"/>
      <c r="Q14" s="81">
        <f>'[4]1º Grau'!$Q13</f>
        <v>0.41025641025641024</v>
      </c>
      <c r="R14" s="73"/>
      <c r="S14" s="284">
        <v>0.91364319328887456</v>
      </c>
      <c r="T14" s="194"/>
      <c r="U14" s="194"/>
      <c r="V14" s="194"/>
    </row>
    <row r="15" spans="1:22" ht="13.15" customHeight="1" x14ac:dyDescent="0.25">
      <c r="B15" s="12" t="s">
        <v>11</v>
      </c>
      <c r="C15" s="12"/>
      <c r="D15" s="12"/>
      <c r="E15" s="12"/>
      <c r="F15" s="246">
        <f>'[4]Dados Meta 3'!$F8</f>
        <v>17769</v>
      </c>
      <c r="G15" s="246"/>
      <c r="H15" s="246"/>
      <c r="I15" s="246"/>
      <c r="J15" s="246">
        <f>'[4]Dados Meta 3'!$H8</f>
        <v>38078</v>
      </c>
      <c r="K15" s="246"/>
      <c r="L15" s="246"/>
      <c r="M15" s="247">
        <f>'[4]Dados Meta 3'!$K8</f>
        <v>0.92684550667980448</v>
      </c>
      <c r="N15" s="247"/>
      <c r="O15" s="247"/>
      <c r="P15" s="247"/>
      <c r="Q15" s="81">
        <f>'[4]1º Grau'!$Q14</f>
        <v>0.43639528655597215</v>
      </c>
      <c r="R15" s="73"/>
      <c r="S15" s="284">
        <v>0.93186921517036259</v>
      </c>
      <c r="T15" s="194"/>
      <c r="U15" s="194"/>
      <c r="V15" s="194"/>
    </row>
    <row r="16" spans="1:22" ht="13.15" customHeight="1" x14ac:dyDescent="0.25">
      <c r="A16" s="12"/>
      <c r="B16" s="12" t="s">
        <v>9</v>
      </c>
      <c r="C16" s="173"/>
      <c r="D16" s="55"/>
      <c r="E16" s="55"/>
      <c r="F16" s="246">
        <f>'[4]Dados Meta 3'!$F9</f>
        <v>14107</v>
      </c>
      <c r="G16" s="246"/>
      <c r="H16" s="246"/>
      <c r="I16" s="246"/>
      <c r="J16" s="246">
        <f>'[4]Dados Meta 3'!$H9</f>
        <v>29939</v>
      </c>
      <c r="K16" s="246"/>
      <c r="L16" s="246"/>
      <c r="M16" s="247">
        <f>'[4]Dados Meta 3'!$K9</f>
        <v>0.9465851982271597</v>
      </c>
      <c r="N16" s="247"/>
      <c r="O16" s="247"/>
      <c r="P16" s="247"/>
      <c r="Q16" s="81">
        <f>'[4]1º Grau'!$Q15</f>
        <v>0.44568950904208338</v>
      </c>
      <c r="R16" s="73"/>
      <c r="S16" s="284">
        <v>0.95262167497703365</v>
      </c>
      <c r="T16" s="194"/>
      <c r="U16" s="194"/>
      <c r="V16" s="194"/>
    </row>
    <row r="17" spans="1:22" ht="13.15" customHeight="1" x14ac:dyDescent="0.25">
      <c r="A17" s="12"/>
      <c r="B17" s="12" t="s">
        <v>9</v>
      </c>
      <c r="C17" s="12"/>
      <c r="D17" s="12"/>
      <c r="E17" s="12"/>
      <c r="F17" s="246">
        <f>'[4]Dados Meta 3'!$F10</f>
        <v>15351</v>
      </c>
      <c r="G17" s="246"/>
      <c r="H17" s="246"/>
      <c r="I17" s="246"/>
      <c r="J17" s="246">
        <f>'[4]Dados Meta 3'!$H10</f>
        <v>33823</v>
      </c>
      <c r="K17" s="246"/>
      <c r="L17" s="246"/>
      <c r="M17" s="247">
        <f>'[4]Dados Meta 3'!$K10</f>
        <v>0.95060911503426548</v>
      </c>
      <c r="N17" s="247"/>
      <c r="O17" s="247"/>
      <c r="P17" s="247"/>
      <c r="Q17" s="81">
        <f>'[4]1º Grau'!$Q16</f>
        <v>0.44758412720169966</v>
      </c>
      <c r="R17" s="73"/>
      <c r="S17" s="284">
        <v>0.96383973398356515</v>
      </c>
      <c r="T17" s="194"/>
      <c r="U17" s="194"/>
      <c r="V17" s="194"/>
    </row>
    <row r="18" spans="1:22" ht="13.15" customHeight="1" x14ac:dyDescent="0.25">
      <c r="A18" s="12"/>
      <c r="B18" s="55" t="s">
        <v>8</v>
      </c>
      <c r="C18" s="55"/>
      <c r="D18" s="55"/>
      <c r="E18" s="55"/>
      <c r="F18" s="246">
        <f>'[4]Dados Meta 3'!$F11</f>
        <v>15618</v>
      </c>
      <c r="G18" s="246"/>
      <c r="H18" s="246"/>
      <c r="I18" s="246"/>
      <c r="J18" s="246">
        <f>'[4]Dados Meta 3'!$H11</f>
        <v>35902</v>
      </c>
      <c r="K18" s="246"/>
      <c r="L18" s="246"/>
      <c r="M18" s="247">
        <f>'[4]Dados Meta 3'!$K11</f>
        <v>0.94533875266366818</v>
      </c>
      <c r="N18" s="247"/>
      <c r="O18" s="247"/>
      <c r="P18" s="247"/>
      <c r="Q18" s="81">
        <f>'[4]1º Grau'!$Q17</f>
        <v>0.44510263348953866</v>
      </c>
      <c r="S18" s="284">
        <v>0.97005745154865197</v>
      </c>
      <c r="T18" s="194"/>
      <c r="U18" s="194"/>
      <c r="V18" s="194"/>
    </row>
    <row r="19" spans="1:22" ht="13.15" customHeight="1" x14ac:dyDescent="0.25">
      <c r="A19" s="12"/>
      <c r="B19" s="12" t="s">
        <v>7</v>
      </c>
      <c r="C19" s="12"/>
      <c r="D19" s="12"/>
      <c r="E19" s="12"/>
      <c r="F19" s="246"/>
      <c r="G19" s="246"/>
      <c r="H19" s="246"/>
      <c r="I19" s="246"/>
      <c r="J19" s="246"/>
      <c r="K19" s="246"/>
      <c r="L19" s="246"/>
      <c r="M19" s="247"/>
      <c r="N19" s="247"/>
      <c r="O19" s="247"/>
      <c r="P19" s="247"/>
      <c r="Q19" s="81"/>
      <c r="S19" s="284">
        <v>0.97717499569398536</v>
      </c>
      <c r="T19" s="194"/>
      <c r="U19" s="194"/>
      <c r="V19" s="194"/>
    </row>
    <row r="20" spans="1:22" ht="13.15" customHeight="1" x14ac:dyDescent="0.25">
      <c r="B20" s="55" t="s">
        <v>6</v>
      </c>
      <c r="C20" s="55"/>
      <c r="D20" s="55"/>
      <c r="E20" s="55"/>
      <c r="F20" s="246"/>
      <c r="G20" s="246"/>
      <c r="H20" s="246"/>
      <c r="I20" s="246"/>
      <c r="J20" s="246"/>
      <c r="K20" s="246"/>
      <c r="L20" s="246"/>
      <c r="M20" s="247"/>
      <c r="N20" s="247"/>
      <c r="O20" s="247"/>
      <c r="P20" s="247"/>
      <c r="Q20" s="81"/>
      <c r="S20" s="284">
        <v>0.97030545307624771</v>
      </c>
      <c r="T20" s="194"/>
      <c r="U20" s="194"/>
      <c r="V20" s="194"/>
    </row>
    <row r="21" spans="1:22" ht="13.15" customHeight="1" x14ac:dyDescent="0.25">
      <c r="B21" s="12" t="s">
        <v>5</v>
      </c>
      <c r="C21" s="12"/>
      <c r="D21" s="12"/>
      <c r="E21" s="12"/>
      <c r="F21" s="246"/>
      <c r="G21" s="246"/>
      <c r="H21" s="246"/>
      <c r="I21" s="246"/>
      <c r="J21" s="246"/>
      <c r="K21" s="246"/>
      <c r="L21" s="246"/>
      <c r="M21" s="247"/>
      <c r="N21" s="247"/>
      <c r="O21" s="247"/>
      <c r="P21" s="247"/>
      <c r="Q21" s="81"/>
      <c r="S21" s="284">
        <v>0.97589655787966112</v>
      </c>
      <c r="T21" s="194"/>
      <c r="U21" s="194"/>
      <c r="V21" s="194"/>
    </row>
    <row r="22" spans="1:22" ht="13.15" customHeight="1" x14ac:dyDescent="0.25">
      <c r="B22" s="55" t="s">
        <v>4</v>
      </c>
      <c r="C22" s="55"/>
      <c r="D22" s="55"/>
      <c r="E22" s="55"/>
      <c r="F22" s="246"/>
      <c r="G22" s="246"/>
      <c r="H22" s="246"/>
      <c r="I22" s="246"/>
      <c r="J22" s="246"/>
      <c r="K22" s="246"/>
      <c r="L22" s="246"/>
      <c r="M22" s="247"/>
      <c r="N22" s="247"/>
      <c r="O22" s="247"/>
      <c r="P22" s="247"/>
      <c r="Q22" s="81"/>
      <c r="S22" s="284">
        <v>0.97615096738215756</v>
      </c>
      <c r="T22" s="194"/>
      <c r="U22" s="194"/>
      <c r="V22" s="194"/>
    </row>
    <row r="23" spans="1:22" ht="13.15" customHeight="1" x14ac:dyDescent="0.25">
      <c r="B23" s="12" t="s">
        <v>3</v>
      </c>
      <c r="C23" s="12"/>
      <c r="D23" s="12"/>
      <c r="E23" s="12"/>
      <c r="F23" s="246"/>
      <c r="G23" s="246"/>
      <c r="H23" s="246"/>
      <c r="I23" s="246"/>
      <c r="J23" s="246"/>
      <c r="K23" s="246"/>
      <c r="L23" s="246"/>
      <c r="M23" s="247"/>
      <c r="N23" s="247"/>
      <c r="O23" s="247"/>
      <c r="P23" s="247"/>
      <c r="Q23" s="81"/>
      <c r="S23" s="284">
        <v>0.97670790732741275</v>
      </c>
      <c r="T23" s="194"/>
      <c r="U23" s="194"/>
      <c r="V23" s="194"/>
    </row>
    <row r="24" spans="1:22" ht="13.15" customHeight="1" x14ac:dyDescent="0.25">
      <c r="B24" s="55" t="s">
        <v>2</v>
      </c>
      <c r="C24" s="55"/>
      <c r="D24" s="55"/>
      <c r="E24" s="55"/>
      <c r="F24" s="246"/>
      <c r="G24" s="246"/>
      <c r="H24" s="246"/>
      <c r="I24" s="246"/>
      <c r="J24" s="246"/>
      <c r="K24" s="246"/>
      <c r="L24" s="246"/>
      <c r="M24" s="247"/>
      <c r="N24" s="247"/>
      <c r="O24" s="247"/>
      <c r="P24" s="247"/>
      <c r="Q24" s="81"/>
      <c r="S24" s="284">
        <v>0.97416210070739806</v>
      </c>
      <c r="T24" s="194"/>
      <c r="U24" s="194"/>
      <c r="V24" s="194"/>
    </row>
    <row r="25" spans="1:22" ht="14.5" customHeight="1" x14ac:dyDescent="0.25">
      <c r="B25" s="207" t="s">
        <v>1</v>
      </c>
      <c r="C25" s="207"/>
      <c r="D25" s="2"/>
      <c r="E25" s="2"/>
      <c r="F25" s="212">
        <f>SUM(F13:F24)</f>
        <v>80925</v>
      </c>
      <c r="G25" s="212"/>
      <c r="H25" s="212"/>
      <c r="I25" s="212"/>
      <c r="J25" s="212">
        <f>SUM(J13:J24)</f>
        <v>181812</v>
      </c>
      <c r="K25" s="212"/>
      <c r="L25" s="212"/>
      <c r="M25" s="214">
        <f>'[4]Dados Meta 3'!$K$18</f>
        <v>0.94533875266366818</v>
      </c>
      <c r="N25" s="214"/>
      <c r="O25" s="214"/>
      <c r="P25" s="214"/>
      <c r="Q25" s="84">
        <f>M25</f>
        <v>0.94533875266366818</v>
      </c>
      <c r="S25" s="284">
        <v>0.97416210070739806</v>
      </c>
      <c r="T25" s="194"/>
      <c r="U25" s="194"/>
      <c r="V25" s="194"/>
    </row>
    <row r="26" spans="1:22" ht="13.15" customHeight="1" x14ac:dyDescent="0.25">
      <c r="B26" s="74" t="s">
        <v>44</v>
      </c>
      <c r="C26" s="74"/>
      <c r="D26" s="74"/>
      <c r="E26" s="74"/>
      <c r="F26" s="74"/>
      <c r="I26" s="74"/>
      <c r="J26" s="74"/>
    </row>
    <row r="27" spans="1:22" ht="13.15" customHeight="1" x14ac:dyDescent="0.25">
      <c r="B27" s="74"/>
      <c r="C27" s="75" t="s">
        <v>157</v>
      </c>
      <c r="D27" s="74"/>
      <c r="E27" s="74"/>
      <c r="G27" s="74"/>
      <c r="H27" s="74"/>
      <c r="K27" s="198" t="s">
        <v>40</v>
      </c>
      <c r="L27" s="74"/>
      <c r="M27" s="198" t="s">
        <v>41</v>
      </c>
    </row>
    <row r="28" spans="1:22" ht="13.15" customHeight="1" x14ac:dyDescent="0.25">
      <c r="B28" s="74"/>
      <c r="C28" s="74"/>
      <c r="D28" s="74"/>
      <c r="E28" s="74"/>
      <c r="G28" s="74"/>
      <c r="H28" s="74"/>
      <c r="I28" s="74"/>
      <c r="J28" s="74"/>
      <c r="K28" s="74"/>
      <c r="L28" s="74"/>
      <c r="M28" s="74"/>
      <c r="N28" s="74"/>
      <c r="P28" s="10"/>
    </row>
    <row r="29" spans="1:22" ht="13.15" customHeight="1" x14ac:dyDescent="0.25">
      <c r="B29" s="74"/>
      <c r="C29" s="74"/>
      <c r="D29" s="74"/>
      <c r="E29" s="74"/>
      <c r="I29" s="74"/>
      <c r="J29" s="74"/>
      <c r="K29" s="74"/>
      <c r="L29" s="74"/>
      <c r="M29" s="74"/>
      <c r="N29" s="74"/>
      <c r="P29" s="10"/>
    </row>
    <row r="30" spans="1:22" ht="14.5" customHeight="1" x14ac:dyDescent="0.25">
      <c r="P30" s="10"/>
    </row>
    <row r="31" spans="1:22" ht="14.5" customHeight="1" x14ac:dyDescent="0.25"/>
    <row r="32" spans="1:22" ht="14.5" customHeight="1" x14ac:dyDescent="0.25"/>
    <row r="33" spans="2:17" ht="14.5" customHeight="1" x14ac:dyDescent="0.25"/>
    <row r="34" spans="2:17" ht="14.5" customHeight="1" x14ac:dyDescent="0.25"/>
    <row r="35" spans="2:17" ht="14.5" customHeight="1" x14ac:dyDescent="0.25"/>
    <row r="36" spans="2:17" ht="14.5" customHeight="1" x14ac:dyDescent="0.25"/>
    <row r="37" spans="2:17" ht="14.5" customHeight="1" x14ac:dyDescent="0.25"/>
    <row r="38" spans="2:17" ht="14.5" customHeight="1" x14ac:dyDescent="0.25"/>
    <row r="39" spans="2:17" ht="14.5" customHeight="1" x14ac:dyDescent="0.25"/>
    <row r="47" spans="2:17" ht="14.5" customHeight="1" x14ac:dyDescent="0.25">
      <c r="Q47" s="12"/>
    </row>
    <row r="48" spans="2:17" ht="15" customHeight="1" x14ac:dyDescent="0.25">
      <c r="B48" s="12"/>
      <c r="C48" s="248" t="s">
        <v>161</v>
      </c>
      <c r="D48" s="248"/>
      <c r="E48" s="248"/>
      <c r="F48" s="248"/>
      <c r="G48" s="248"/>
      <c r="H48" s="248"/>
      <c r="I48" s="248"/>
      <c r="J48" s="248"/>
      <c r="K48" s="248"/>
      <c r="L48" s="248"/>
      <c r="M48" s="248"/>
      <c r="N48" s="248"/>
      <c r="O48" s="248"/>
      <c r="P48" s="248"/>
      <c r="Q48" s="12"/>
    </row>
    <row r="49" spans="1:17" ht="18" customHeight="1" x14ac:dyDescent="0.25">
      <c r="B49" s="12"/>
      <c r="C49" s="248"/>
      <c r="D49" s="248"/>
      <c r="E49" s="248"/>
      <c r="F49" s="248"/>
      <c r="G49" s="248"/>
      <c r="H49" s="248"/>
      <c r="I49" s="248"/>
      <c r="J49" s="248"/>
      <c r="K49" s="248"/>
      <c r="L49" s="248"/>
      <c r="M49" s="248"/>
      <c r="N49" s="248"/>
      <c r="O49" s="248"/>
      <c r="P49" s="248"/>
      <c r="Q49" s="12"/>
    </row>
    <row r="50" spans="1:17" ht="18" customHeight="1" x14ac:dyDescent="0.25">
      <c r="B50" s="12"/>
      <c r="C50" s="248"/>
      <c r="D50" s="248"/>
      <c r="E50" s="248"/>
      <c r="F50" s="248"/>
      <c r="G50" s="248"/>
      <c r="H50" s="248"/>
      <c r="I50" s="248"/>
      <c r="J50" s="248"/>
      <c r="K50" s="248"/>
      <c r="L50" s="248"/>
      <c r="M50" s="248"/>
      <c r="N50" s="248"/>
      <c r="O50" s="248"/>
      <c r="P50" s="248"/>
      <c r="Q50" s="12"/>
    </row>
    <row r="51" spans="1:17" ht="18" customHeight="1" x14ac:dyDescent="0.25">
      <c r="B51" s="12"/>
      <c r="C51" s="248"/>
      <c r="D51" s="248"/>
      <c r="E51" s="248"/>
      <c r="F51" s="248"/>
      <c r="G51" s="248"/>
      <c r="H51" s="248"/>
      <c r="I51" s="248"/>
      <c r="J51" s="248"/>
      <c r="K51" s="248"/>
      <c r="L51" s="248"/>
      <c r="M51" s="248"/>
      <c r="N51" s="248"/>
      <c r="O51" s="248"/>
      <c r="P51" s="248"/>
      <c r="Q51" s="19"/>
    </row>
    <row r="52" spans="1:17" ht="18" customHeight="1" x14ac:dyDescent="0.25">
      <c r="C52" s="248"/>
      <c r="D52" s="248"/>
      <c r="E52" s="248"/>
      <c r="F52" s="248"/>
      <c r="G52" s="248"/>
      <c r="H52" s="248"/>
      <c r="I52" s="248"/>
      <c r="J52" s="248"/>
      <c r="K52" s="248"/>
      <c r="L52" s="248"/>
      <c r="M52" s="248"/>
      <c r="N52" s="248"/>
      <c r="O52" s="248"/>
      <c r="P52" s="248"/>
      <c r="Q52" s="12"/>
    </row>
    <row r="53" spans="1:17" x14ac:dyDescent="0.25">
      <c r="A53" s="76"/>
    </row>
  </sheetData>
  <mergeCells count="49">
    <mergeCell ref="B25:C25"/>
    <mergeCell ref="F25:I25"/>
    <mergeCell ref="J25:L25"/>
    <mergeCell ref="C48:P52"/>
    <mergeCell ref="F23:I23"/>
    <mergeCell ref="J23:L23"/>
    <mergeCell ref="M23:P23"/>
    <mergeCell ref="F24:I24"/>
    <mergeCell ref="J24:L24"/>
    <mergeCell ref="M24:P24"/>
    <mergeCell ref="F21:I21"/>
    <mergeCell ref="J21:L21"/>
    <mergeCell ref="M21:P21"/>
    <mergeCell ref="F22:I22"/>
    <mergeCell ref="J22:L22"/>
    <mergeCell ref="M22:P22"/>
    <mergeCell ref="F19:I19"/>
    <mergeCell ref="J19:L19"/>
    <mergeCell ref="M19:P19"/>
    <mergeCell ref="F20:I20"/>
    <mergeCell ref="J20:L20"/>
    <mergeCell ref="M20:P20"/>
    <mergeCell ref="F17:I17"/>
    <mergeCell ref="J17:L17"/>
    <mergeCell ref="M17:P17"/>
    <mergeCell ref="F18:I18"/>
    <mergeCell ref="J18:L18"/>
    <mergeCell ref="M18:P18"/>
    <mergeCell ref="J15:L15"/>
    <mergeCell ref="M15:P15"/>
    <mergeCell ref="F16:I16"/>
    <mergeCell ref="J16:L16"/>
    <mergeCell ref="M16:P16"/>
    <mergeCell ref="M12:P12"/>
    <mergeCell ref="C2:R2"/>
    <mergeCell ref="M25:P25"/>
    <mergeCell ref="A4:O4"/>
    <mergeCell ref="C7:R8"/>
    <mergeCell ref="B12:C12"/>
    <mergeCell ref="F12:I12"/>
    <mergeCell ref="J12:L12"/>
    <mergeCell ref="J11:Q11"/>
    <mergeCell ref="F13:I13"/>
    <mergeCell ref="J13:L13"/>
    <mergeCell ref="M13:P13"/>
    <mergeCell ref="F14:I14"/>
    <mergeCell ref="J14:L14"/>
    <mergeCell ref="M14:P14"/>
    <mergeCell ref="F15:I15"/>
  </mergeCells>
  <conditionalFormatting sqref="Q13:Q24">
    <cfRule type="iconSet" priority="3">
      <iconSet showValue="0">
        <cfvo type="percent" val="0"/>
        <cfvo type="num" val="0"/>
        <cfvo type="num" val="0.4"/>
      </iconSet>
    </cfRule>
  </conditionalFormatting>
  <conditionalFormatting sqref="Q25">
    <cfRule type="iconSet" priority="1">
      <iconSet showValue="0">
        <cfvo type="percent" val="0"/>
        <cfvo type="num" val="0"/>
        <cfvo type="num" val="0.4"/>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2">
    <pageSetUpPr fitToPage="1"/>
  </sheetPr>
  <dimension ref="A1:V53"/>
  <sheetViews>
    <sheetView workbookViewId="0">
      <selection activeCell="F3" sqref="F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1.54296875" style="5" customWidth="1"/>
    <col min="7" max="8" width="1.7265625" style="5" customWidth="1"/>
    <col min="9" max="9" width="3.1796875" style="5" customWidth="1"/>
    <col min="10" max="10" width="14.26953125" style="5" customWidth="1"/>
    <col min="11" max="11" width="2.26953125" style="5" customWidth="1"/>
    <col min="12" max="12" width="2" style="5" customWidth="1"/>
    <col min="13" max="13" width="9.54296875" style="5" customWidth="1"/>
    <col min="14" max="14" width="2.54296875" style="5" customWidth="1"/>
    <col min="15" max="15" width="2.7265625" style="5" customWidth="1"/>
    <col min="16" max="16" width="3.7265625" style="5" customWidth="1"/>
    <col min="17" max="17" width="3" style="5" customWidth="1"/>
    <col min="18" max="18" width="9.7265625" style="5" customWidth="1"/>
    <col min="19" max="19" width="9.26953125" style="5" bestFit="1" customWidth="1"/>
    <col min="20" max="16384" width="8.81640625" style="5"/>
  </cols>
  <sheetData>
    <row r="1" spans="1:22" ht="15" customHeight="1" x14ac:dyDescent="0.35"/>
    <row r="2" spans="1:22" ht="15.75" customHeight="1" x14ac:dyDescent="0.35">
      <c r="C2" s="202" t="s">
        <v>15</v>
      </c>
      <c r="D2" s="202"/>
      <c r="E2" s="202"/>
      <c r="F2" s="202"/>
      <c r="G2" s="202"/>
      <c r="H2" s="202"/>
      <c r="I2" s="202"/>
      <c r="J2" s="202"/>
      <c r="K2" s="202"/>
      <c r="L2" s="202"/>
      <c r="M2" s="202"/>
      <c r="N2" s="202"/>
      <c r="O2" s="202"/>
      <c r="P2" s="202"/>
      <c r="Q2" s="202"/>
      <c r="R2" s="202"/>
    </row>
    <row r="3" spans="1:22" ht="15.75" customHeight="1" x14ac:dyDescent="0.35">
      <c r="B3" s="6"/>
      <c r="C3" s="6"/>
      <c r="D3" s="6"/>
      <c r="E3" s="6"/>
      <c r="F3" s="6"/>
      <c r="G3" s="6"/>
      <c r="H3" s="6"/>
      <c r="I3" s="6"/>
      <c r="J3" s="6"/>
      <c r="K3" s="6"/>
      <c r="L3" s="6"/>
      <c r="M3" s="6"/>
      <c r="N3" s="6"/>
      <c r="O3" s="6"/>
    </row>
    <row r="4" spans="1:22" ht="22.15" customHeight="1" x14ac:dyDescent="0.35">
      <c r="A4" s="206"/>
      <c r="B4" s="206"/>
      <c r="C4" s="206"/>
      <c r="D4" s="206"/>
      <c r="E4" s="206"/>
      <c r="F4" s="206"/>
      <c r="G4" s="206"/>
      <c r="H4" s="206"/>
      <c r="I4" s="206"/>
      <c r="J4" s="206"/>
      <c r="K4" s="206"/>
      <c r="L4" s="206"/>
      <c r="M4" s="206"/>
      <c r="N4" s="206"/>
      <c r="O4" s="206"/>
    </row>
    <row r="5" spans="1:22" ht="14.5" customHeight="1" x14ac:dyDescent="0.35"/>
    <row r="6" spans="1:22" ht="15.65" customHeight="1" x14ac:dyDescent="0.35">
      <c r="C6" s="40" t="s">
        <v>75</v>
      </c>
      <c r="D6" s="16"/>
      <c r="E6" s="16"/>
    </row>
    <row r="7" spans="1:22" ht="15" customHeight="1" x14ac:dyDescent="0.35">
      <c r="C7" s="210" t="s">
        <v>123</v>
      </c>
      <c r="D7" s="210"/>
      <c r="E7" s="210"/>
      <c r="F7" s="210"/>
      <c r="G7" s="210"/>
      <c r="H7" s="210"/>
      <c r="I7" s="210"/>
      <c r="J7" s="210"/>
      <c r="K7" s="210"/>
      <c r="L7" s="210"/>
      <c r="M7" s="210"/>
      <c r="N7" s="210"/>
      <c r="O7" s="210"/>
      <c r="P7" s="210"/>
      <c r="Q7" s="210"/>
      <c r="R7" s="210"/>
    </row>
    <row r="8" spans="1:22" ht="15" customHeight="1" x14ac:dyDescent="0.35">
      <c r="C8" s="210"/>
      <c r="D8" s="210"/>
      <c r="E8" s="210"/>
      <c r="F8" s="210"/>
      <c r="G8" s="210"/>
      <c r="H8" s="210"/>
      <c r="I8" s="210"/>
      <c r="J8" s="210"/>
      <c r="K8" s="210"/>
      <c r="L8" s="210"/>
      <c r="M8" s="210"/>
      <c r="N8" s="210"/>
      <c r="O8" s="210"/>
      <c r="P8" s="210"/>
      <c r="Q8" s="210"/>
      <c r="R8" s="210"/>
    </row>
    <row r="9" spans="1:22" ht="17.149999999999999" customHeight="1" x14ac:dyDescent="0.35">
      <c r="C9" s="210"/>
      <c r="D9" s="210"/>
      <c r="E9" s="210"/>
      <c r="F9" s="210"/>
      <c r="G9" s="210"/>
      <c r="H9" s="210"/>
      <c r="I9" s="210"/>
      <c r="J9" s="210"/>
      <c r="K9" s="210"/>
      <c r="L9" s="210"/>
      <c r="M9" s="210"/>
      <c r="N9" s="210"/>
      <c r="O9" s="210"/>
      <c r="P9" s="210"/>
      <c r="Q9" s="210"/>
      <c r="R9" s="210"/>
    </row>
    <row r="10" spans="1:22" ht="14.5" customHeight="1" x14ac:dyDescent="0.35">
      <c r="B10" s="41" t="s">
        <v>16</v>
      </c>
      <c r="J10" s="209" t="s">
        <v>166</v>
      </c>
      <c r="K10" s="209"/>
      <c r="L10" s="209"/>
      <c r="M10" s="209"/>
      <c r="N10" s="209"/>
      <c r="O10" s="209"/>
      <c r="P10" s="209"/>
      <c r="Q10" s="209"/>
    </row>
    <row r="11" spans="1:22" ht="27.65" customHeight="1" x14ac:dyDescent="0.35">
      <c r="B11" s="207" t="s">
        <v>14</v>
      </c>
      <c r="C11" s="207"/>
      <c r="D11" s="2"/>
      <c r="E11" s="2"/>
      <c r="F11" s="208" t="s">
        <v>37</v>
      </c>
      <c r="G11" s="208"/>
      <c r="H11" s="208"/>
      <c r="I11" s="208"/>
      <c r="J11" s="208" t="s">
        <v>50</v>
      </c>
      <c r="K11" s="208"/>
      <c r="L11" s="208"/>
      <c r="M11" s="208" t="s">
        <v>49</v>
      </c>
      <c r="N11" s="208"/>
      <c r="O11" s="208"/>
      <c r="P11" s="208"/>
      <c r="Q11" s="85">
        <v>2</v>
      </c>
    </row>
    <row r="12" spans="1:22" ht="13.15" customHeight="1" x14ac:dyDescent="0.35">
      <c r="B12" s="7" t="s">
        <v>13</v>
      </c>
      <c r="C12" s="7"/>
      <c r="D12" s="7"/>
      <c r="E12" s="7"/>
      <c r="F12" s="203">
        <f>'[1]2026 (eGestão)'!$F2-'[1]2026 (eGestão)'!$H2</f>
        <v>35020</v>
      </c>
      <c r="G12" s="203"/>
      <c r="H12" s="203"/>
      <c r="I12" s="203"/>
      <c r="J12" s="204">
        <f>'[1]2026 (eGestão)'!$N2</f>
        <v>0.91958465081781626</v>
      </c>
      <c r="K12" s="204"/>
      <c r="L12" s="204"/>
      <c r="M12" s="205">
        <f t="shared" ref="M12:M17" si="0">32.39%/J12</f>
        <v>0.35222423483465642</v>
      </c>
      <c r="N12" s="205"/>
      <c r="O12" s="205"/>
      <c r="P12" s="205"/>
      <c r="Q12" s="80">
        <f t="shared" ref="Q12:Q17" si="1">M12</f>
        <v>0.35222423483465642</v>
      </c>
      <c r="R12" s="8"/>
      <c r="S12" s="283">
        <v>0.35120388015139475</v>
      </c>
      <c r="T12" s="193"/>
      <c r="U12" s="193"/>
      <c r="V12" s="193"/>
    </row>
    <row r="13" spans="1:22" ht="13.15" customHeight="1" x14ac:dyDescent="0.35">
      <c r="B13" s="3" t="s">
        <v>12</v>
      </c>
      <c r="C13" s="3"/>
      <c r="D13" s="3"/>
      <c r="E13" s="3"/>
      <c r="F13" s="203">
        <f>'[1]2026 (eGestão)'!$F3-'[1]2026 (eGestão)'!$H3</f>
        <v>67563</v>
      </c>
      <c r="G13" s="203"/>
      <c r="H13" s="203"/>
      <c r="I13" s="203"/>
      <c r="J13" s="204">
        <f>'[1]2026 (eGestão)'!$N3</f>
        <v>0.79237572862694305</v>
      </c>
      <c r="K13" s="204"/>
      <c r="L13" s="204"/>
      <c r="M13" s="205">
        <f t="shared" si="0"/>
        <v>0.40877072365816342</v>
      </c>
      <c r="N13" s="205"/>
      <c r="O13" s="205"/>
      <c r="P13" s="205"/>
      <c r="Q13" s="80">
        <f t="shared" si="1"/>
        <v>0.40877072365816342</v>
      </c>
      <c r="R13" s="8"/>
      <c r="S13" s="283">
        <v>0.41701347498520275</v>
      </c>
      <c r="T13" s="193"/>
      <c r="U13" s="193"/>
      <c r="V13" s="193"/>
    </row>
    <row r="14" spans="1:22" ht="13.15" customHeight="1" x14ac:dyDescent="0.35">
      <c r="B14" s="7" t="s">
        <v>11</v>
      </c>
      <c r="C14" s="7"/>
      <c r="D14" s="7"/>
      <c r="E14" s="7"/>
      <c r="F14" s="203">
        <f>'[1]2026 (eGestão)'!$F4-'[1]2026 (eGestão)'!$H4</f>
        <v>78588</v>
      </c>
      <c r="G14" s="203"/>
      <c r="H14" s="203"/>
      <c r="I14" s="203"/>
      <c r="J14" s="204">
        <f>'[1]2026 (eGestão)'!$N4</f>
        <v>0.68103809493628542</v>
      </c>
      <c r="K14" s="204"/>
      <c r="L14" s="204"/>
      <c r="M14" s="205">
        <f t="shared" si="0"/>
        <v>0.47559747745139352</v>
      </c>
      <c r="N14" s="205"/>
      <c r="O14" s="205"/>
      <c r="P14" s="205"/>
      <c r="Q14" s="80">
        <f t="shared" si="1"/>
        <v>0.47559747745139352</v>
      </c>
      <c r="R14" s="8"/>
      <c r="S14" s="283">
        <v>0.47317741016546361</v>
      </c>
      <c r="T14" s="193"/>
      <c r="U14" s="193"/>
      <c r="V14" s="193"/>
    </row>
    <row r="15" spans="1:22" ht="13.15" customHeight="1" x14ac:dyDescent="0.35">
      <c r="A15" s="7"/>
      <c r="B15" s="3" t="s">
        <v>10</v>
      </c>
      <c r="C15" s="3"/>
      <c r="D15" s="3"/>
      <c r="E15" s="3"/>
      <c r="F15" s="203">
        <f>'[1]2026 (eGestão)'!$F5-'[1]2026 (eGestão)'!$H5</f>
        <v>58005</v>
      </c>
      <c r="G15" s="203"/>
      <c r="H15" s="203"/>
      <c r="I15" s="203"/>
      <c r="J15" s="204">
        <f>'[1]2026 (eGestão)'!$N5</f>
        <v>0.62250964732991898</v>
      </c>
      <c r="K15" s="204"/>
      <c r="L15" s="204"/>
      <c r="M15" s="205">
        <f t="shared" si="0"/>
        <v>0.5203132214725964</v>
      </c>
      <c r="N15" s="205"/>
      <c r="O15" s="205"/>
      <c r="P15" s="205"/>
      <c r="Q15" s="80">
        <f t="shared" si="1"/>
        <v>0.5203132214725964</v>
      </c>
      <c r="R15" s="8"/>
      <c r="S15" s="283">
        <v>0.52342850153168652</v>
      </c>
      <c r="T15" s="193"/>
      <c r="U15" s="193"/>
      <c r="V15" s="193"/>
    </row>
    <row r="16" spans="1:22" ht="13.15" customHeight="1" x14ac:dyDescent="0.35">
      <c r="A16" s="7"/>
      <c r="B16" s="3" t="s">
        <v>9</v>
      </c>
      <c r="C16" s="172"/>
      <c r="D16" s="7"/>
      <c r="E16" s="7"/>
      <c r="F16" s="203">
        <f>'[1]2026 (eGestão)'!$F6-'[1]2026 (eGestão)'!$H6</f>
        <v>66791</v>
      </c>
      <c r="G16" s="203"/>
      <c r="H16" s="203"/>
      <c r="I16" s="203"/>
      <c r="J16" s="204">
        <f>'[1]2026 (eGestão)'!$N6</f>
        <v>0.56417750998867588</v>
      </c>
      <c r="K16" s="204"/>
      <c r="L16" s="204"/>
      <c r="M16" s="205">
        <f t="shared" si="0"/>
        <v>0.57411008816445253</v>
      </c>
      <c r="N16" s="205"/>
      <c r="O16" s="205"/>
      <c r="P16" s="205"/>
      <c r="Q16" s="80">
        <f t="shared" si="1"/>
        <v>0.57411008816445253</v>
      </c>
      <c r="R16" s="8"/>
      <c r="S16" s="283">
        <v>0.5847435655623161</v>
      </c>
      <c r="T16" s="193"/>
      <c r="U16" s="193"/>
      <c r="V16" s="193"/>
    </row>
    <row r="17" spans="1:22" ht="13.15" customHeight="1" x14ac:dyDescent="0.35">
      <c r="A17" s="7"/>
      <c r="B17" s="3" t="s">
        <v>8</v>
      </c>
      <c r="C17" s="3"/>
      <c r="D17" s="3"/>
      <c r="E17" s="3"/>
      <c r="F17" s="203">
        <f>'[1]2026 (eGestão)'!$F7-'[1]2026 (eGestão)'!$H7</f>
        <v>64385</v>
      </c>
      <c r="G17" s="203"/>
      <c r="H17" s="203"/>
      <c r="I17" s="203"/>
      <c r="J17" s="204">
        <f>'[1]2026 (eGestão)'!$N7</f>
        <v>0.52137794848201313</v>
      </c>
      <c r="K17" s="204"/>
      <c r="L17" s="204"/>
      <c r="M17" s="205">
        <f t="shared" si="0"/>
        <v>0.62123839518535784</v>
      </c>
      <c r="N17" s="205"/>
      <c r="O17" s="205"/>
      <c r="P17" s="205"/>
      <c r="Q17" s="80">
        <f t="shared" si="1"/>
        <v>0.62123839518535784</v>
      </c>
      <c r="S17" s="283">
        <v>0.64538026512688318</v>
      </c>
      <c r="T17" s="193"/>
      <c r="U17" s="193"/>
      <c r="V17" s="193"/>
    </row>
    <row r="18" spans="1:22" ht="13.15" customHeight="1" x14ac:dyDescent="0.35">
      <c r="A18" s="7"/>
      <c r="B18" s="7" t="s">
        <v>7</v>
      </c>
      <c r="C18" s="7"/>
      <c r="D18" s="7"/>
      <c r="E18" s="7"/>
      <c r="F18" s="203"/>
      <c r="G18" s="203"/>
      <c r="H18" s="203"/>
      <c r="I18" s="203"/>
      <c r="J18" s="204"/>
      <c r="K18" s="204"/>
      <c r="L18" s="204"/>
      <c r="M18" s="205"/>
      <c r="N18" s="205"/>
      <c r="O18" s="205"/>
      <c r="P18" s="205"/>
      <c r="Q18" s="80"/>
      <c r="S18" s="283">
        <v>0.71113844657109948</v>
      </c>
      <c r="T18" s="193"/>
      <c r="U18" s="193"/>
      <c r="V18" s="193"/>
    </row>
    <row r="19" spans="1:22" ht="13.15" customHeight="1" x14ac:dyDescent="0.35">
      <c r="B19" s="3" t="s">
        <v>6</v>
      </c>
      <c r="C19" s="3"/>
      <c r="D19" s="3"/>
      <c r="E19" s="3"/>
      <c r="F19" s="203"/>
      <c r="G19" s="203"/>
      <c r="H19" s="203"/>
      <c r="I19" s="203"/>
      <c r="J19" s="204"/>
      <c r="K19" s="204"/>
      <c r="L19" s="204"/>
      <c r="M19" s="205"/>
      <c r="N19" s="205"/>
      <c r="O19" s="205"/>
      <c r="P19" s="205"/>
      <c r="Q19" s="80"/>
      <c r="S19" s="283">
        <v>0.76602539411386328</v>
      </c>
      <c r="T19" s="193"/>
      <c r="U19" s="193"/>
      <c r="V19" s="193"/>
    </row>
    <row r="20" spans="1:22" ht="13.15" customHeight="1" x14ac:dyDescent="0.35">
      <c r="B20" s="7" t="s">
        <v>5</v>
      </c>
      <c r="C20" s="7"/>
      <c r="D20" s="7"/>
      <c r="E20" s="7"/>
      <c r="F20" s="203"/>
      <c r="G20" s="203"/>
      <c r="H20" s="203"/>
      <c r="I20" s="203"/>
      <c r="J20" s="204"/>
      <c r="K20" s="204"/>
      <c r="L20" s="204"/>
      <c r="M20" s="205"/>
      <c r="N20" s="205"/>
      <c r="O20" s="205"/>
      <c r="P20" s="205"/>
      <c r="Q20" s="80"/>
      <c r="S20" s="283">
        <v>0.8375175073446266</v>
      </c>
      <c r="T20" s="193"/>
      <c r="U20" s="193"/>
      <c r="V20" s="193"/>
    </row>
    <row r="21" spans="1:22" ht="13.15" customHeight="1" x14ac:dyDescent="0.35">
      <c r="B21" s="3" t="s">
        <v>4</v>
      </c>
      <c r="C21" s="3"/>
      <c r="D21" s="3"/>
      <c r="E21" s="3"/>
      <c r="F21" s="203"/>
      <c r="G21" s="203"/>
      <c r="H21" s="203"/>
      <c r="I21" s="203"/>
      <c r="J21" s="204"/>
      <c r="K21" s="204"/>
      <c r="L21" s="204"/>
      <c r="M21" s="205"/>
      <c r="N21" s="205"/>
      <c r="O21" s="205"/>
      <c r="P21" s="205"/>
      <c r="Q21" s="80"/>
      <c r="S21" s="283">
        <v>0.89914603669274362</v>
      </c>
      <c r="T21" s="193"/>
      <c r="U21" s="193"/>
      <c r="V21" s="193"/>
    </row>
    <row r="22" spans="1:22" ht="13.15" customHeight="1" x14ac:dyDescent="0.35">
      <c r="B22" s="7" t="s">
        <v>3</v>
      </c>
      <c r="C22" s="7"/>
      <c r="D22" s="7"/>
      <c r="E22" s="7"/>
      <c r="F22" s="203"/>
      <c r="G22" s="203"/>
      <c r="H22" s="203"/>
      <c r="I22" s="203"/>
      <c r="J22" s="204"/>
      <c r="K22" s="204"/>
      <c r="L22" s="204"/>
      <c r="M22" s="205"/>
      <c r="N22" s="205"/>
      <c r="O22" s="205"/>
      <c r="P22" s="205"/>
      <c r="Q22" s="80"/>
      <c r="S22" s="283">
        <v>0.95893620072265773</v>
      </c>
      <c r="T22" s="193"/>
      <c r="U22" s="193"/>
      <c r="V22" s="193"/>
    </row>
    <row r="23" spans="1:22" ht="13.15" customHeight="1" x14ac:dyDescent="0.35">
      <c r="B23" s="3" t="s">
        <v>2</v>
      </c>
      <c r="C23" s="3"/>
      <c r="D23" s="3"/>
      <c r="E23" s="3"/>
      <c r="F23" s="203"/>
      <c r="G23" s="203"/>
      <c r="H23" s="203"/>
      <c r="I23" s="203"/>
      <c r="J23" s="204"/>
      <c r="K23" s="204"/>
      <c r="L23" s="204"/>
      <c r="M23" s="205"/>
      <c r="N23" s="205"/>
      <c r="O23" s="205"/>
      <c r="P23" s="205"/>
      <c r="Q23" s="80"/>
      <c r="S23" s="283">
        <v>0.9798072919934101</v>
      </c>
      <c r="T23" s="193"/>
      <c r="U23" s="193"/>
      <c r="V23" s="193"/>
    </row>
    <row r="24" spans="1:22" ht="14.5" customHeight="1" x14ac:dyDescent="0.35">
      <c r="B24" s="207" t="s">
        <v>1</v>
      </c>
      <c r="C24" s="207"/>
      <c r="D24" s="2"/>
      <c r="E24" s="2"/>
      <c r="F24" s="212">
        <f>SUM(F12:I23)</f>
        <v>370352</v>
      </c>
      <c r="G24" s="212"/>
      <c r="H24" s="212"/>
      <c r="I24" s="212"/>
      <c r="J24" s="213">
        <f>SMALL(J12:L23,1)</f>
        <v>0.52137794848201313</v>
      </c>
      <c r="K24" s="213"/>
      <c r="L24" s="213"/>
      <c r="M24" s="214">
        <f>LARGE(M12:P23,1)</f>
        <v>0.62123839518535784</v>
      </c>
      <c r="N24" s="214"/>
      <c r="O24" s="214"/>
      <c r="P24" s="214"/>
      <c r="Q24" s="83">
        <f>M24</f>
        <v>0.62123839518535784</v>
      </c>
      <c r="S24" s="283">
        <v>0.9798072919934101</v>
      </c>
      <c r="T24" s="193"/>
      <c r="U24" s="193"/>
      <c r="V24" s="193"/>
    </row>
    <row r="25" spans="1:22" ht="13.15" customHeight="1" x14ac:dyDescent="0.35">
      <c r="B25" s="18" t="s">
        <v>51</v>
      </c>
      <c r="C25" s="9"/>
      <c r="D25" s="9"/>
      <c r="E25" s="9"/>
      <c r="F25" s="9"/>
      <c r="G25" s="9"/>
      <c r="H25" s="9"/>
      <c r="I25" s="9"/>
      <c r="J25" s="9"/>
      <c r="K25" s="9"/>
      <c r="L25" s="9"/>
      <c r="M25" s="9"/>
      <c r="N25" s="9"/>
    </row>
    <row r="26" spans="1:22" ht="13.15" customHeight="1" x14ac:dyDescent="0.35">
      <c r="B26" s="9" t="s">
        <v>39</v>
      </c>
      <c r="C26" s="9"/>
      <c r="D26" s="9"/>
      <c r="E26" s="9"/>
      <c r="F26" s="9"/>
      <c r="G26" s="9" t="s">
        <v>57</v>
      </c>
      <c r="I26" s="9"/>
      <c r="J26" s="9"/>
      <c r="K26" s="9" t="s">
        <v>47</v>
      </c>
      <c r="N26" s="9" t="s">
        <v>56</v>
      </c>
    </row>
    <row r="27" spans="1:22" ht="13.15" customHeight="1" x14ac:dyDescent="0.35">
      <c r="B27" s="9"/>
      <c r="C27" s="9"/>
      <c r="D27" s="9"/>
      <c r="E27" s="9"/>
      <c r="G27" s="9"/>
      <c r="H27" s="9"/>
      <c r="L27" s="9"/>
    </row>
    <row r="28" spans="1:22" ht="13.15" customHeight="1" x14ac:dyDescent="0.35">
      <c r="B28" s="9"/>
      <c r="C28" s="9"/>
      <c r="D28" s="9"/>
      <c r="E28" s="9"/>
      <c r="G28" s="9"/>
      <c r="H28" s="9"/>
      <c r="I28" s="9"/>
      <c r="J28" s="9"/>
      <c r="K28" s="9"/>
      <c r="L28" s="9"/>
      <c r="M28" s="9"/>
      <c r="N28" s="9"/>
      <c r="P28" s="10"/>
    </row>
    <row r="29" spans="1:22" ht="13.15" customHeight="1" x14ac:dyDescent="0.35">
      <c r="B29" s="9"/>
      <c r="C29" s="9"/>
      <c r="D29" s="9"/>
      <c r="E29" s="9"/>
      <c r="I29" s="9"/>
      <c r="J29" s="9"/>
      <c r="K29" s="9"/>
      <c r="L29" s="9"/>
      <c r="M29" s="9"/>
      <c r="N29" s="9"/>
      <c r="P29" s="10"/>
    </row>
    <row r="30" spans="1:22" ht="14.5" customHeight="1" x14ac:dyDescent="0.35">
      <c r="P30" s="10"/>
    </row>
    <row r="31" spans="1:22" ht="14.5" customHeight="1" x14ac:dyDescent="0.35"/>
    <row r="32" spans="1:22" ht="14.5" customHeight="1" x14ac:dyDescent="0.35"/>
    <row r="33" spans="2:17" ht="14.5" customHeight="1" x14ac:dyDescent="0.35"/>
    <row r="34" spans="2:17" ht="14.5" customHeight="1" x14ac:dyDescent="0.35"/>
    <row r="35" spans="2:17" ht="14.5" customHeight="1" x14ac:dyDescent="0.35"/>
    <row r="36" spans="2:17" ht="14.5" customHeight="1" x14ac:dyDescent="0.35"/>
    <row r="37" spans="2:17" ht="14.5" customHeight="1" x14ac:dyDescent="0.35"/>
    <row r="38" spans="2:17" ht="14.5" customHeight="1" x14ac:dyDescent="0.35"/>
    <row r="39" spans="2:17" ht="14.5" customHeight="1" x14ac:dyDescent="0.35"/>
    <row r="46" spans="2:17" ht="15" customHeight="1" x14ac:dyDescent="0.35">
      <c r="C46" s="211" t="s">
        <v>127</v>
      </c>
      <c r="D46" s="211"/>
      <c r="E46" s="211"/>
      <c r="F46" s="211"/>
      <c r="G46" s="211"/>
      <c r="H46" s="211"/>
      <c r="I46" s="211"/>
      <c r="J46" s="211"/>
      <c r="K46" s="211"/>
      <c r="L46" s="211"/>
      <c r="M46" s="211"/>
      <c r="N46" s="211"/>
      <c r="O46" s="211"/>
      <c r="P46" s="211"/>
    </row>
    <row r="47" spans="2:17" ht="14.5" customHeight="1" x14ac:dyDescent="0.35">
      <c r="C47" s="211"/>
      <c r="D47" s="211"/>
      <c r="E47" s="211"/>
      <c r="F47" s="211"/>
      <c r="G47" s="211"/>
      <c r="H47" s="211"/>
      <c r="I47" s="211"/>
      <c r="J47" s="211"/>
      <c r="K47" s="211"/>
      <c r="L47" s="211"/>
      <c r="M47" s="211"/>
      <c r="N47" s="211"/>
      <c r="O47" s="211"/>
      <c r="P47" s="211"/>
      <c r="Q47" s="15"/>
    </row>
    <row r="48" spans="2:17" ht="14.5" customHeight="1" x14ac:dyDescent="0.35">
      <c r="B48" s="11"/>
      <c r="C48" s="211"/>
      <c r="D48" s="211"/>
      <c r="E48" s="211"/>
      <c r="F48" s="211"/>
      <c r="G48" s="211"/>
      <c r="H48" s="211"/>
      <c r="I48" s="211"/>
      <c r="J48" s="211"/>
      <c r="K48" s="211"/>
      <c r="L48" s="211"/>
      <c r="M48" s="211"/>
      <c r="N48" s="211"/>
      <c r="O48" s="211"/>
      <c r="P48" s="211"/>
      <c r="Q48" s="15"/>
    </row>
    <row r="49" spans="1:17" x14ac:dyDescent="0.35">
      <c r="B49" s="11"/>
      <c r="C49" s="211"/>
      <c r="D49" s="211"/>
      <c r="E49" s="211"/>
      <c r="F49" s="211"/>
      <c r="G49" s="211"/>
      <c r="H49" s="211"/>
      <c r="I49" s="211"/>
      <c r="J49" s="211"/>
      <c r="K49" s="211"/>
      <c r="L49" s="211"/>
      <c r="M49" s="211"/>
      <c r="N49" s="211"/>
      <c r="O49" s="211"/>
      <c r="P49" s="211"/>
      <c r="Q49" s="15"/>
    </row>
    <row r="50" spans="1:17" x14ac:dyDescent="0.35">
      <c r="B50" s="11"/>
      <c r="C50" s="211"/>
      <c r="D50" s="211"/>
      <c r="E50" s="211"/>
      <c r="F50" s="211"/>
      <c r="G50" s="211"/>
      <c r="H50" s="211"/>
      <c r="I50" s="211"/>
      <c r="J50" s="211"/>
      <c r="K50" s="211"/>
      <c r="L50" s="211"/>
      <c r="M50" s="211"/>
      <c r="N50" s="211"/>
      <c r="O50" s="211"/>
      <c r="P50" s="211"/>
      <c r="Q50" s="15"/>
    </row>
    <row r="51" spans="1:17" ht="19.5" customHeight="1" x14ac:dyDescent="0.35">
      <c r="B51" s="11"/>
      <c r="C51" s="211"/>
      <c r="D51" s="211"/>
      <c r="E51" s="211"/>
      <c r="F51" s="211"/>
      <c r="G51" s="211"/>
      <c r="H51" s="211"/>
      <c r="I51" s="211"/>
      <c r="J51" s="211"/>
      <c r="K51" s="211"/>
      <c r="L51" s="211"/>
      <c r="M51" s="211"/>
      <c r="N51" s="211"/>
      <c r="O51" s="211"/>
      <c r="P51" s="211"/>
      <c r="Q51" s="12"/>
    </row>
    <row r="53" spans="1:17" x14ac:dyDescent="0.35">
      <c r="A53" s="13"/>
    </row>
  </sheetData>
  <mergeCells count="49">
    <mergeCell ref="C46:P51"/>
    <mergeCell ref="F23:I23"/>
    <mergeCell ref="J23:L23"/>
    <mergeCell ref="M23:P23"/>
    <mergeCell ref="B24:C24"/>
    <mergeCell ref="F24:I24"/>
    <mergeCell ref="J24:L24"/>
    <mergeCell ref="M24:P24"/>
    <mergeCell ref="F21:I21"/>
    <mergeCell ref="J21:L21"/>
    <mergeCell ref="M21:P21"/>
    <mergeCell ref="F22:I22"/>
    <mergeCell ref="J22:L22"/>
    <mergeCell ref="M22:P22"/>
    <mergeCell ref="F19:I19"/>
    <mergeCell ref="J19:L19"/>
    <mergeCell ref="M19:P19"/>
    <mergeCell ref="F20:I20"/>
    <mergeCell ref="J20:L20"/>
    <mergeCell ref="M20:P20"/>
    <mergeCell ref="F17:I17"/>
    <mergeCell ref="J17:L17"/>
    <mergeCell ref="M17:P17"/>
    <mergeCell ref="F18:I18"/>
    <mergeCell ref="J18:L18"/>
    <mergeCell ref="M18:P18"/>
    <mergeCell ref="F15:I15"/>
    <mergeCell ref="J15:L15"/>
    <mergeCell ref="M15:P15"/>
    <mergeCell ref="F16:I16"/>
    <mergeCell ref="J16:L16"/>
    <mergeCell ref="M16:P16"/>
    <mergeCell ref="F13:I13"/>
    <mergeCell ref="J13:L13"/>
    <mergeCell ref="M13:P13"/>
    <mergeCell ref="F14:I14"/>
    <mergeCell ref="J14:L14"/>
    <mergeCell ref="M14:P14"/>
    <mergeCell ref="C2:R2"/>
    <mergeCell ref="F12:I12"/>
    <mergeCell ref="J12:L12"/>
    <mergeCell ref="M12:P12"/>
    <mergeCell ref="A4:O4"/>
    <mergeCell ref="B11:C11"/>
    <mergeCell ref="F11:I11"/>
    <mergeCell ref="J11:L11"/>
    <mergeCell ref="J10:Q10"/>
    <mergeCell ref="C7:R9"/>
    <mergeCell ref="M11:P11"/>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3">
    <pageSetUpPr fitToPage="1"/>
  </sheetPr>
  <dimension ref="A1:V53"/>
  <sheetViews>
    <sheetView workbookViewId="0">
      <selection activeCell="F3" sqref="F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1.54296875" style="5" customWidth="1"/>
    <col min="7" max="8" width="1.7265625" style="5" customWidth="1"/>
    <col min="9" max="9" width="3.1796875" style="5" customWidth="1"/>
    <col min="10" max="10" width="14.26953125" style="5" customWidth="1"/>
    <col min="11" max="11" width="2.26953125" style="5" customWidth="1"/>
    <col min="12" max="12" width="2" style="5" customWidth="1"/>
    <col min="13" max="13" width="9.54296875" style="5" customWidth="1"/>
    <col min="14" max="14" width="2.54296875" style="5" customWidth="1"/>
    <col min="15" max="15" width="2.7265625" style="5" customWidth="1"/>
    <col min="16" max="16" width="3.7265625" style="5" customWidth="1"/>
    <col min="17" max="17" width="3" style="5" customWidth="1"/>
    <col min="18" max="18" width="9.7265625" style="5" customWidth="1"/>
    <col min="19" max="16384" width="8.81640625" style="5"/>
  </cols>
  <sheetData>
    <row r="1" spans="1:22" ht="15" customHeight="1" x14ac:dyDescent="0.35"/>
    <row r="2" spans="1:22" ht="15.75" customHeight="1" x14ac:dyDescent="0.35">
      <c r="C2" s="202" t="s">
        <v>15</v>
      </c>
      <c r="D2" s="202"/>
      <c r="E2" s="202"/>
      <c r="F2" s="202"/>
      <c r="G2" s="202"/>
      <c r="H2" s="202"/>
      <c r="I2" s="202"/>
      <c r="J2" s="202"/>
      <c r="K2" s="202"/>
      <c r="L2" s="202"/>
      <c r="M2" s="202"/>
      <c r="N2" s="202"/>
      <c r="O2" s="202"/>
      <c r="P2" s="202"/>
      <c r="Q2" s="202"/>
      <c r="R2" s="202"/>
    </row>
    <row r="3" spans="1:22" ht="15.75" customHeight="1" x14ac:dyDescent="0.35">
      <c r="B3" s="6"/>
      <c r="C3" s="6"/>
      <c r="D3" s="6"/>
      <c r="E3" s="6"/>
      <c r="F3" s="6"/>
      <c r="G3" s="6"/>
      <c r="H3" s="6"/>
      <c r="I3" s="6"/>
      <c r="J3" s="6"/>
      <c r="K3" s="6"/>
      <c r="L3" s="6"/>
      <c r="M3" s="6"/>
      <c r="N3" s="6"/>
      <c r="O3" s="6"/>
    </row>
    <row r="4" spans="1:22" ht="22.15" customHeight="1" x14ac:dyDescent="0.35">
      <c r="A4" s="206"/>
      <c r="B4" s="206"/>
      <c r="C4" s="206"/>
      <c r="D4" s="206"/>
      <c r="E4" s="206"/>
      <c r="F4" s="206"/>
      <c r="G4" s="206"/>
      <c r="H4" s="206"/>
      <c r="I4" s="206"/>
      <c r="J4" s="206"/>
      <c r="K4" s="206"/>
      <c r="L4" s="206"/>
      <c r="M4" s="206"/>
      <c r="N4" s="206"/>
      <c r="O4" s="206"/>
    </row>
    <row r="5" spans="1:22" ht="14.5" customHeight="1" x14ac:dyDescent="0.35"/>
    <row r="6" spans="1:22" ht="15.65" customHeight="1" x14ac:dyDescent="0.35">
      <c r="C6" s="40" t="s">
        <v>75</v>
      </c>
      <c r="D6" s="16"/>
      <c r="E6" s="16"/>
    </row>
    <row r="7" spans="1:22" ht="15" customHeight="1" x14ac:dyDescent="0.35">
      <c r="C7" s="210" t="s">
        <v>123</v>
      </c>
      <c r="D7" s="210"/>
      <c r="E7" s="210"/>
      <c r="F7" s="210"/>
      <c r="G7" s="210"/>
      <c r="H7" s="210"/>
      <c r="I7" s="210"/>
      <c r="J7" s="210"/>
      <c r="K7" s="210"/>
      <c r="L7" s="210"/>
      <c r="M7" s="210"/>
      <c r="N7" s="210"/>
      <c r="O7" s="210"/>
      <c r="P7" s="210"/>
      <c r="Q7" s="210"/>
      <c r="R7" s="210"/>
    </row>
    <row r="8" spans="1:22" ht="15" customHeight="1" x14ac:dyDescent="0.35">
      <c r="C8" s="210"/>
      <c r="D8" s="210"/>
      <c r="E8" s="210"/>
      <c r="F8" s="210"/>
      <c r="G8" s="210"/>
      <c r="H8" s="210"/>
      <c r="I8" s="210"/>
      <c r="J8" s="210"/>
      <c r="K8" s="210"/>
      <c r="L8" s="210"/>
      <c r="M8" s="210"/>
      <c r="N8" s="210"/>
      <c r="O8" s="210"/>
      <c r="P8" s="210"/>
      <c r="Q8" s="210"/>
      <c r="R8" s="210"/>
    </row>
    <row r="9" spans="1:22" ht="17.149999999999999" customHeight="1" x14ac:dyDescent="0.35">
      <c r="C9" s="210"/>
      <c r="D9" s="210"/>
      <c r="E9" s="210"/>
      <c r="F9" s="210"/>
      <c r="G9" s="210"/>
      <c r="H9" s="210"/>
      <c r="I9" s="210"/>
      <c r="J9" s="210"/>
      <c r="K9" s="210"/>
      <c r="L9" s="210"/>
      <c r="M9" s="210"/>
      <c r="N9" s="210"/>
      <c r="O9" s="210"/>
      <c r="P9" s="210"/>
      <c r="Q9" s="210"/>
      <c r="R9" s="210"/>
    </row>
    <row r="10" spans="1:22" ht="14.5" customHeight="1" x14ac:dyDescent="0.35">
      <c r="B10" s="41" t="s">
        <v>19</v>
      </c>
      <c r="J10" s="209" t="s">
        <v>166</v>
      </c>
      <c r="K10" s="209"/>
      <c r="L10" s="209"/>
      <c r="M10" s="209"/>
      <c r="N10" s="209"/>
      <c r="O10" s="209"/>
      <c r="P10" s="209"/>
      <c r="Q10" s="209"/>
    </row>
    <row r="11" spans="1:22" ht="27.65" customHeight="1" x14ac:dyDescent="0.35">
      <c r="B11" s="207" t="s">
        <v>14</v>
      </c>
      <c r="C11" s="207"/>
      <c r="D11" s="2"/>
      <c r="E11" s="2"/>
      <c r="F11" s="208" t="s">
        <v>37</v>
      </c>
      <c r="G11" s="208"/>
      <c r="H11" s="208"/>
      <c r="I11" s="208"/>
      <c r="J11" s="208" t="s">
        <v>50</v>
      </c>
      <c r="K11" s="208"/>
      <c r="L11" s="208"/>
      <c r="M11" s="208" t="s">
        <v>49</v>
      </c>
      <c r="N11" s="208"/>
      <c r="O11" s="208"/>
      <c r="P11" s="208"/>
      <c r="Q11" s="85">
        <v>2</v>
      </c>
    </row>
    <row r="12" spans="1:22" ht="13.15" customHeight="1" x14ac:dyDescent="0.35">
      <c r="B12" s="7" t="s">
        <v>13</v>
      </c>
      <c r="C12" s="7"/>
      <c r="D12" s="7"/>
      <c r="E12" s="7"/>
      <c r="F12" s="203">
        <f>'[1]2026 (eGestão)'!$L2</f>
        <v>8945</v>
      </c>
      <c r="G12" s="203"/>
      <c r="H12" s="203"/>
      <c r="I12" s="203"/>
      <c r="J12" s="204">
        <f>'[1]2026 (eGestão)'!$O2</f>
        <v>0.92489189302657537</v>
      </c>
      <c r="K12" s="204"/>
      <c r="L12" s="204"/>
      <c r="M12" s="205">
        <f t="shared" ref="M12:M17" si="0">31.57%/J12</f>
        <v>0.34133719019518838</v>
      </c>
      <c r="N12" s="205"/>
      <c r="O12" s="205"/>
      <c r="P12" s="205"/>
      <c r="Q12" s="80">
        <f t="shared" ref="Q12:Q17" si="1">M12</f>
        <v>0.34133719019518838</v>
      </c>
      <c r="R12" s="8"/>
      <c r="S12" s="283">
        <v>0.34382423179233174</v>
      </c>
      <c r="T12" s="193"/>
      <c r="U12" s="193"/>
      <c r="V12" s="193"/>
    </row>
    <row r="13" spans="1:22" ht="13.15" customHeight="1" x14ac:dyDescent="0.35">
      <c r="B13" s="3" t="s">
        <v>12</v>
      </c>
      <c r="C13" s="3"/>
      <c r="D13" s="3"/>
      <c r="E13" s="3"/>
      <c r="F13" s="203">
        <f>'[1]2026 (eGestão)'!$L3</f>
        <v>20474</v>
      </c>
      <c r="G13" s="203"/>
      <c r="H13" s="203"/>
      <c r="I13" s="203"/>
      <c r="J13" s="204">
        <f>'[1]2026 (eGestão)'!$O3</f>
        <v>0.78921688041842808</v>
      </c>
      <c r="K13" s="204"/>
      <c r="L13" s="204"/>
      <c r="M13" s="205">
        <f t="shared" si="0"/>
        <v>0.40001678604824281</v>
      </c>
      <c r="N13" s="205"/>
      <c r="O13" s="205"/>
      <c r="P13" s="205"/>
      <c r="Q13" s="80">
        <f t="shared" si="1"/>
        <v>0.40001678604824281</v>
      </c>
      <c r="R13" s="8"/>
      <c r="S13" s="283">
        <v>0.41957075447752912</v>
      </c>
      <c r="T13" s="193"/>
      <c r="U13" s="193"/>
      <c r="V13" s="193"/>
    </row>
    <row r="14" spans="1:22" ht="13.15" customHeight="1" x14ac:dyDescent="0.35">
      <c r="B14" s="7" t="s">
        <v>11</v>
      </c>
      <c r="C14" s="7"/>
      <c r="D14" s="7"/>
      <c r="E14" s="7"/>
      <c r="F14" s="203">
        <f>'[1]2026 (eGestão)'!$L4</f>
        <v>24378</v>
      </c>
      <c r="G14" s="203"/>
      <c r="H14" s="203"/>
      <c r="I14" s="203"/>
      <c r="J14" s="204">
        <f>'[1]2026 (eGestão)'!$O4</f>
        <v>0.6701978310313329</v>
      </c>
      <c r="K14" s="204"/>
      <c r="L14" s="204"/>
      <c r="M14" s="205">
        <f t="shared" si="0"/>
        <v>0.47105494136587328</v>
      </c>
      <c r="N14" s="205"/>
      <c r="O14" s="205"/>
      <c r="P14" s="205"/>
      <c r="Q14" s="80">
        <f t="shared" si="1"/>
        <v>0.47105494136587328</v>
      </c>
      <c r="R14" s="8"/>
      <c r="S14" s="283">
        <v>0.48071103424586409</v>
      </c>
      <c r="T14" s="193"/>
      <c r="U14" s="193"/>
      <c r="V14" s="193"/>
    </row>
    <row r="15" spans="1:22" ht="13.15" customHeight="1" x14ac:dyDescent="0.35">
      <c r="A15" s="7"/>
      <c r="B15" s="3" t="s">
        <v>10</v>
      </c>
      <c r="C15" s="3"/>
      <c r="D15" s="3"/>
      <c r="E15" s="3"/>
      <c r="F15" s="203">
        <f>'[1]2026 (eGestão)'!$L5</f>
        <v>17042</v>
      </c>
      <c r="G15" s="203"/>
      <c r="H15" s="203"/>
      <c r="I15" s="203"/>
      <c r="J15" s="204">
        <f>'[1]2026 (eGestão)'!$O5</f>
        <v>0.60678859870666924</v>
      </c>
      <c r="K15" s="204"/>
      <c r="L15" s="204"/>
      <c r="M15" s="205">
        <f t="shared" si="0"/>
        <v>0.52028004592191446</v>
      </c>
      <c r="N15" s="205"/>
      <c r="O15" s="205"/>
      <c r="P15" s="205"/>
      <c r="Q15" s="80">
        <f t="shared" si="1"/>
        <v>0.52028004592191446</v>
      </c>
      <c r="R15" s="8"/>
      <c r="S15" s="283">
        <v>0.53961041083213612</v>
      </c>
      <c r="T15" s="193"/>
      <c r="U15" s="193"/>
      <c r="V15" s="193"/>
    </row>
    <row r="16" spans="1:22" ht="13.15" customHeight="1" x14ac:dyDescent="0.35">
      <c r="A16" s="7"/>
      <c r="B16" s="3" t="s">
        <v>9</v>
      </c>
      <c r="C16" s="172"/>
      <c r="D16" s="7"/>
      <c r="E16" s="7"/>
      <c r="F16" s="203">
        <f>'[1]2026 (eGestão)'!$L6</f>
        <v>21947</v>
      </c>
      <c r="G16" s="203"/>
      <c r="H16" s="203"/>
      <c r="I16" s="203"/>
      <c r="J16" s="204">
        <f>'[1]2026 (eGestão)'!$O6</f>
        <v>0.53890572976196394</v>
      </c>
      <c r="K16" s="204"/>
      <c r="L16" s="204"/>
      <c r="M16" s="205">
        <f t="shared" si="0"/>
        <v>0.58581674412600049</v>
      </c>
      <c r="N16" s="205"/>
      <c r="O16" s="205"/>
      <c r="P16" s="205"/>
      <c r="Q16" s="80">
        <f t="shared" si="1"/>
        <v>0.58581674412600049</v>
      </c>
      <c r="R16" s="8"/>
      <c r="S16" s="283">
        <v>0.60272605861583672</v>
      </c>
      <c r="T16" s="193"/>
      <c r="U16" s="193"/>
      <c r="V16" s="193"/>
    </row>
    <row r="17" spans="1:22" ht="13.15" customHeight="1" x14ac:dyDescent="0.35">
      <c r="A17" s="7"/>
      <c r="B17" s="3" t="s">
        <v>8</v>
      </c>
      <c r="C17" s="3"/>
      <c r="D17" s="3"/>
      <c r="E17" s="3"/>
      <c r="F17" s="203">
        <f>'[1]2026 (eGestão)'!$L7</f>
        <v>17843</v>
      </c>
      <c r="G17" s="203"/>
      <c r="H17" s="203"/>
      <c r="I17" s="203"/>
      <c r="J17" s="204">
        <f>'[1]2026 (eGestão)'!$O7</f>
        <v>0.49835170565589421</v>
      </c>
      <c r="K17" s="204"/>
      <c r="L17" s="204"/>
      <c r="M17" s="205">
        <f t="shared" si="0"/>
        <v>0.63348835053047259</v>
      </c>
      <c r="N17" s="205"/>
      <c r="O17" s="205"/>
      <c r="P17" s="205"/>
      <c r="Q17" s="80">
        <f t="shared" si="1"/>
        <v>0.63348835053047259</v>
      </c>
      <c r="S17" s="283">
        <v>0.65472334803945875</v>
      </c>
      <c r="T17" s="193"/>
      <c r="U17" s="193"/>
      <c r="V17" s="193"/>
    </row>
    <row r="18" spans="1:22" ht="13.15" customHeight="1" x14ac:dyDescent="0.35">
      <c r="A18" s="7"/>
      <c r="B18" s="7" t="s">
        <v>7</v>
      </c>
      <c r="C18" s="7"/>
      <c r="D18" s="7"/>
      <c r="E18" s="7"/>
      <c r="F18" s="203"/>
      <c r="G18" s="203"/>
      <c r="H18" s="203"/>
      <c r="I18" s="203"/>
      <c r="J18" s="204"/>
      <c r="K18" s="204"/>
      <c r="L18" s="204"/>
      <c r="M18" s="205"/>
      <c r="N18" s="205"/>
      <c r="O18" s="205"/>
      <c r="P18" s="205"/>
      <c r="Q18" s="80"/>
      <c r="S18" s="283">
        <v>0.71819843925024274</v>
      </c>
      <c r="T18" s="193"/>
      <c r="U18" s="193"/>
      <c r="V18" s="193"/>
    </row>
    <row r="19" spans="1:22" ht="13.15" customHeight="1" x14ac:dyDescent="0.35">
      <c r="B19" s="3" t="s">
        <v>6</v>
      </c>
      <c r="C19" s="3"/>
      <c r="D19" s="3"/>
      <c r="E19" s="3"/>
      <c r="F19" s="203"/>
      <c r="G19" s="203"/>
      <c r="H19" s="203"/>
      <c r="I19" s="203"/>
      <c r="J19" s="204"/>
      <c r="K19" s="204"/>
      <c r="L19" s="204"/>
      <c r="M19" s="205"/>
      <c r="N19" s="205"/>
      <c r="O19" s="205"/>
      <c r="P19" s="205"/>
      <c r="Q19" s="80"/>
      <c r="S19" s="283">
        <v>0.77689366637974988</v>
      </c>
      <c r="T19" s="193"/>
      <c r="U19" s="193"/>
      <c r="V19" s="193"/>
    </row>
    <row r="20" spans="1:22" ht="13.15" customHeight="1" x14ac:dyDescent="0.35">
      <c r="B20" s="7" t="s">
        <v>5</v>
      </c>
      <c r="C20" s="7"/>
      <c r="D20" s="7"/>
      <c r="E20" s="7"/>
      <c r="F20" s="203"/>
      <c r="G20" s="203"/>
      <c r="H20" s="203"/>
      <c r="I20" s="203"/>
      <c r="J20" s="204"/>
      <c r="K20" s="204"/>
      <c r="L20" s="204"/>
      <c r="M20" s="205"/>
      <c r="N20" s="205"/>
      <c r="O20" s="205"/>
      <c r="P20" s="205"/>
      <c r="Q20" s="80"/>
      <c r="S20" s="283">
        <v>0.83109895433718084</v>
      </c>
      <c r="T20" s="193"/>
      <c r="U20" s="193"/>
      <c r="V20" s="193"/>
    </row>
    <row r="21" spans="1:22" ht="13.15" customHeight="1" x14ac:dyDescent="0.35">
      <c r="B21" s="3" t="s">
        <v>4</v>
      </c>
      <c r="C21" s="3"/>
      <c r="D21" s="3"/>
      <c r="E21" s="3"/>
      <c r="F21" s="203"/>
      <c r="G21" s="203"/>
      <c r="H21" s="203"/>
      <c r="I21" s="203"/>
      <c r="J21" s="204"/>
      <c r="K21" s="204"/>
      <c r="L21" s="204"/>
      <c r="M21" s="205"/>
      <c r="N21" s="205"/>
      <c r="O21" s="205"/>
      <c r="P21" s="205"/>
      <c r="Q21" s="80"/>
      <c r="S21" s="283">
        <v>0.91834548963104012</v>
      </c>
      <c r="T21" s="193"/>
      <c r="U21" s="193"/>
      <c r="V21" s="193"/>
    </row>
    <row r="22" spans="1:22" ht="13.15" customHeight="1" x14ac:dyDescent="0.35">
      <c r="B22" s="7" t="s">
        <v>3</v>
      </c>
      <c r="C22" s="7"/>
      <c r="D22" s="7"/>
      <c r="E22" s="7"/>
      <c r="F22" s="203"/>
      <c r="G22" s="203"/>
      <c r="H22" s="203"/>
      <c r="I22" s="203"/>
      <c r="J22" s="204"/>
      <c r="K22" s="204"/>
      <c r="L22" s="204"/>
      <c r="M22" s="205"/>
      <c r="N22" s="205"/>
      <c r="O22" s="205"/>
      <c r="P22" s="205"/>
      <c r="Q22" s="80"/>
      <c r="S22" s="283">
        <v>0.99768345105953593</v>
      </c>
      <c r="T22" s="193"/>
      <c r="U22" s="193"/>
      <c r="V22" s="193"/>
    </row>
    <row r="23" spans="1:22" ht="13.15" customHeight="1" x14ac:dyDescent="0.35">
      <c r="B23" s="3" t="s">
        <v>2</v>
      </c>
      <c r="C23" s="3"/>
      <c r="D23" s="3"/>
      <c r="E23" s="3"/>
      <c r="F23" s="203"/>
      <c r="G23" s="203"/>
      <c r="H23" s="203"/>
      <c r="I23" s="203"/>
      <c r="J23" s="204"/>
      <c r="K23" s="204"/>
      <c r="L23" s="204"/>
      <c r="M23" s="205"/>
      <c r="N23" s="205"/>
      <c r="O23" s="205"/>
      <c r="P23" s="205"/>
      <c r="Q23" s="80"/>
      <c r="S23" s="283">
        <v>1.0486023349132825</v>
      </c>
      <c r="T23" s="193"/>
      <c r="U23" s="193"/>
      <c r="V23" s="193"/>
    </row>
    <row r="24" spans="1:22" ht="14.5" customHeight="1" x14ac:dyDescent="0.35">
      <c r="B24" s="207" t="s">
        <v>1</v>
      </c>
      <c r="C24" s="207"/>
      <c r="D24" s="2"/>
      <c r="E24" s="2"/>
      <c r="F24" s="212">
        <f>SUM(F12:I23)</f>
        <v>110629</v>
      </c>
      <c r="G24" s="212"/>
      <c r="H24" s="212"/>
      <c r="I24" s="212"/>
      <c r="J24" s="213">
        <f>SMALL(J12:L23,1)</f>
        <v>0.49835170565589421</v>
      </c>
      <c r="K24" s="213"/>
      <c r="L24" s="213"/>
      <c r="M24" s="214">
        <f>LARGE(M12:P23,1)</f>
        <v>0.63348835053047259</v>
      </c>
      <c r="N24" s="214"/>
      <c r="O24" s="214"/>
      <c r="P24" s="214"/>
      <c r="Q24" s="83">
        <f>M24</f>
        <v>0.63348835053047259</v>
      </c>
      <c r="S24" s="283">
        <v>1.0486023349132825</v>
      </c>
      <c r="T24" s="193"/>
      <c r="U24" s="193"/>
      <c r="V24" s="193"/>
    </row>
    <row r="25" spans="1:22" ht="13.15" customHeight="1" x14ac:dyDescent="0.35">
      <c r="B25" s="18" t="s">
        <v>51</v>
      </c>
      <c r="C25" s="9"/>
      <c r="D25" s="9"/>
      <c r="E25" s="9"/>
      <c r="F25" s="9"/>
      <c r="G25" s="9"/>
      <c r="H25" s="9"/>
      <c r="I25" s="9"/>
      <c r="J25" s="9"/>
      <c r="K25" s="9"/>
      <c r="L25" s="9"/>
      <c r="M25" s="9"/>
      <c r="N25" s="9"/>
    </row>
    <row r="26" spans="1:22" ht="13.15" customHeight="1" x14ac:dyDescent="0.35">
      <c r="B26" s="9" t="s">
        <v>39</v>
      </c>
      <c r="C26" s="9"/>
      <c r="D26" s="9"/>
      <c r="E26" s="9"/>
      <c r="F26" s="9"/>
      <c r="G26" s="9" t="s">
        <v>57</v>
      </c>
      <c r="I26" s="9"/>
      <c r="J26" s="9"/>
      <c r="K26" s="9" t="s">
        <v>48</v>
      </c>
      <c r="O26" s="9" t="s">
        <v>41</v>
      </c>
    </row>
    <row r="27" spans="1:22" ht="13.15" customHeight="1" x14ac:dyDescent="0.35">
      <c r="B27" s="9"/>
      <c r="C27" s="9"/>
      <c r="D27" s="9"/>
      <c r="E27" s="9"/>
      <c r="G27" s="9"/>
      <c r="H27" s="9"/>
      <c r="L27" s="9"/>
    </row>
    <row r="28" spans="1:22" ht="13.15" customHeight="1" x14ac:dyDescent="0.35">
      <c r="B28" s="9"/>
      <c r="C28" s="9"/>
      <c r="D28" s="9"/>
      <c r="E28" s="9"/>
      <c r="G28" s="9"/>
      <c r="H28" s="9"/>
      <c r="I28" s="9"/>
      <c r="J28" s="9"/>
      <c r="K28" s="9"/>
      <c r="L28" s="9"/>
      <c r="M28" s="9"/>
      <c r="N28" s="9"/>
      <c r="P28" s="10"/>
    </row>
    <row r="29" spans="1:22" ht="13.15" customHeight="1" x14ac:dyDescent="0.35">
      <c r="B29" s="9"/>
      <c r="C29" s="9"/>
      <c r="D29" s="9"/>
      <c r="E29" s="9"/>
      <c r="I29" s="9"/>
      <c r="J29" s="9"/>
      <c r="K29" s="9"/>
      <c r="L29" s="9"/>
      <c r="M29" s="9"/>
      <c r="N29" s="9"/>
      <c r="P29" s="10"/>
    </row>
    <row r="30" spans="1:22" ht="14.5" customHeight="1" x14ac:dyDescent="0.35">
      <c r="P30" s="10"/>
    </row>
    <row r="31" spans="1:22" ht="14.5" customHeight="1" x14ac:dyDescent="0.35"/>
    <row r="32" spans="1:22" ht="14.5" customHeight="1" x14ac:dyDescent="0.35"/>
    <row r="33" spans="2:17" ht="14.5" customHeight="1" x14ac:dyDescent="0.35"/>
    <row r="34" spans="2:17" ht="14.5" customHeight="1" x14ac:dyDescent="0.35"/>
    <row r="35" spans="2:17" ht="14.5" customHeight="1" x14ac:dyDescent="0.35"/>
    <row r="36" spans="2:17" ht="14.5" customHeight="1" x14ac:dyDescent="0.35"/>
    <row r="37" spans="2:17" ht="14.5" customHeight="1" x14ac:dyDescent="0.35"/>
    <row r="38" spans="2:17" ht="14.5" customHeight="1" x14ac:dyDescent="0.35"/>
    <row r="39" spans="2:17" ht="14.5" customHeight="1" x14ac:dyDescent="0.35"/>
    <row r="46" spans="2:17" ht="16" customHeight="1" x14ac:dyDescent="0.35">
      <c r="B46" s="211" t="s">
        <v>126</v>
      </c>
      <c r="C46" s="211"/>
      <c r="D46" s="211"/>
      <c r="E46" s="211"/>
      <c r="F46" s="211"/>
      <c r="G46" s="211"/>
      <c r="H46" s="211"/>
      <c r="I46" s="211"/>
      <c r="J46" s="211"/>
      <c r="K46" s="211"/>
      <c r="L46" s="211"/>
      <c r="M46" s="211"/>
      <c r="N46" s="211"/>
      <c r="O46" s="211"/>
      <c r="P46" s="211"/>
      <c r="Q46" s="211"/>
    </row>
    <row r="47" spans="2:17" ht="16" customHeight="1" x14ac:dyDescent="0.35">
      <c r="B47" s="211"/>
      <c r="C47" s="211"/>
      <c r="D47" s="211"/>
      <c r="E47" s="211"/>
      <c r="F47" s="211"/>
      <c r="G47" s="211"/>
      <c r="H47" s="211"/>
      <c r="I47" s="211"/>
      <c r="J47" s="211"/>
      <c r="K47" s="211"/>
      <c r="L47" s="211"/>
      <c r="M47" s="211"/>
      <c r="N47" s="211"/>
      <c r="O47" s="211"/>
      <c r="P47" s="211"/>
      <c r="Q47" s="211"/>
    </row>
    <row r="48" spans="2:17" ht="16" customHeight="1" x14ac:dyDescent="0.35">
      <c r="B48" s="211"/>
      <c r="C48" s="211"/>
      <c r="D48" s="211"/>
      <c r="E48" s="211"/>
      <c r="F48" s="211"/>
      <c r="G48" s="211"/>
      <c r="H48" s="211"/>
      <c r="I48" s="211"/>
      <c r="J48" s="211"/>
      <c r="K48" s="211"/>
      <c r="L48" s="211"/>
      <c r="M48" s="211"/>
      <c r="N48" s="211"/>
      <c r="O48" s="211"/>
      <c r="P48" s="211"/>
      <c r="Q48" s="211"/>
    </row>
    <row r="49" spans="1:17" ht="16" customHeight="1" x14ac:dyDescent="0.35">
      <c r="B49" s="211"/>
      <c r="C49" s="211"/>
      <c r="D49" s="211"/>
      <c r="E49" s="211"/>
      <c r="F49" s="211"/>
      <c r="G49" s="211"/>
      <c r="H49" s="211"/>
      <c r="I49" s="211"/>
      <c r="J49" s="211"/>
      <c r="K49" s="211"/>
      <c r="L49" s="211"/>
      <c r="M49" s="211"/>
      <c r="N49" s="211"/>
      <c r="O49" s="211"/>
      <c r="P49" s="211"/>
      <c r="Q49" s="211"/>
    </row>
    <row r="50" spans="1:17" ht="16" customHeight="1" x14ac:dyDescent="0.35">
      <c r="B50" s="211"/>
      <c r="C50" s="211"/>
      <c r="D50" s="211"/>
      <c r="E50" s="211"/>
      <c r="F50" s="211"/>
      <c r="G50" s="211"/>
      <c r="H50" s="211"/>
      <c r="I50" s="211"/>
      <c r="J50" s="211"/>
      <c r="K50" s="211"/>
      <c r="L50" s="211"/>
      <c r="M50" s="211"/>
      <c r="N50" s="211"/>
      <c r="O50" s="211"/>
      <c r="P50" s="211"/>
      <c r="Q50" s="211"/>
    </row>
    <row r="51" spans="1:17" ht="18.75" customHeight="1" x14ac:dyDescent="0.35">
      <c r="B51" s="211"/>
      <c r="C51" s="211"/>
      <c r="D51" s="211"/>
      <c r="E51" s="211"/>
      <c r="F51" s="211"/>
      <c r="G51" s="211"/>
      <c r="H51" s="211"/>
      <c r="I51" s="211"/>
      <c r="J51" s="211"/>
      <c r="K51" s="211"/>
      <c r="L51" s="211"/>
      <c r="M51" s="211"/>
      <c r="N51" s="211"/>
      <c r="O51" s="211"/>
      <c r="P51" s="211"/>
      <c r="Q51" s="211"/>
    </row>
    <row r="53" spans="1:17" x14ac:dyDescent="0.35">
      <c r="A53" s="13"/>
    </row>
  </sheetData>
  <mergeCells count="49">
    <mergeCell ref="B24:C24"/>
    <mergeCell ref="F24:I24"/>
    <mergeCell ref="J24:L24"/>
    <mergeCell ref="M24:P24"/>
    <mergeCell ref="F22:I22"/>
    <mergeCell ref="J22:L22"/>
    <mergeCell ref="M22:P22"/>
    <mergeCell ref="F23:I23"/>
    <mergeCell ref="J23:L23"/>
    <mergeCell ref="M23:P23"/>
    <mergeCell ref="F20:I20"/>
    <mergeCell ref="J20:L20"/>
    <mergeCell ref="M20:P20"/>
    <mergeCell ref="F21:I21"/>
    <mergeCell ref="J21:L21"/>
    <mergeCell ref="M21:P21"/>
    <mergeCell ref="F18:I18"/>
    <mergeCell ref="J18:L18"/>
    <mergeCell ref="M18:P18"/>
    <mergeCell ref="F19:I19"/>
    <mergeCell ref="J19:L19"/>
    <mergeCell ref="M19:P19"/>
    <mergeCell ref="F16:I16"/>
    <mergeCell ref="J16:L16"/>
    <mergeCell ref="M16:P16"/>
    <mergeCell ref="F17:I17"/>
    <mergeCell ref="J17:L17"/>
    <mergeCell ref="M17:P17"/>
    <mergeCell ref="J14:L14"/>
    <mergeCell ref="M14:P14"/>
    <mergeCell ref="F15:I15"/>
    <mergeCell ref="J15:L15"/>
    <mergeCell ref="M15:P15"/>
    <mergeCell ref="B46:Q51"/>
    <mergeCell ref="C2:R2"/>
    <mergeCell ref="A4:O4"/>
    <mergeCell ref="C7:R9"/>
    <mergeCell ref="J10:Q10"/>
    <mergeCell ref="B11:C11"/>
    <mergeCell ref="F11:I11"/>
    <mergeCell ref="J11:L11"/>
    <mergeCell ref="M11:P11"/>
    <mergeCell ref="F12:I12"/>
    <mergeCell ref="J12:L12"/>
    <mergeCell ref="M12:P12"/>
    <mergeCell ref="F13:I13"/>
    <mergeCell ref="J13:L13"/>
    <mergeCell ref="M13:P13"/>
    <mergeCell ref="F14:I14"/>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pageSetUpPr fitToPage="1"/>
  </sheetPr>
  <dimension ref="A1:W54"/>
  <sheetViews>
    <sheetView workbookViewId="0">
      <selection activeCell="F3" sqref="F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1.54296875" style="5" customWidth="1"/>
    <col min="7" max="8" width="1.7265625" style="5" customWidth="1"/>
    <col min="9" max="9" width="3.1796875" style="5" customWidth="1"/>
    <col min="10" max="10" width="14.26953125" style="5" customWidth="1"/>
    <col min="11" max="11" width="2.26953125" style="5" customWidth="1"/>
    <col min="12" max="12" width="2" style="5" customWidth="1"/>
    <col min="13" max="13" width="9.54296875" style="5" customWidth="1"/>
    <col min="14" max="14" width="2.54296875" style="5" customWidth="1"/>
    <col min="15" max="15" width="2.7265625" style="5" customWidth="1"/>
    <col min="16" max="16" width="3.7265625" style="5" customWidth="1"/>
    <col min="17" max="17" width="3" style="5" customWidth="1"/>
    <col min="18" max="18" width="9.7265625" style="5" customWidth="1"/>
    <col min="19" max="16384" width="8.81640625" style="5"/>
  </cols>
  <sheetData>
    <row r="1" spans="1:22" ht="15" customHeight="1" x14ac:dyDescent="0.35"/>
    <row r="2" spans="1:22" ht="15.75" customHeight="1" x14ac:dyDescent="0.35">
      <c r="C2" s="202" t="s">
        <v>15</v>
      </c>
      <c r="D2" s="202"/>
      <c r="E2" s="202"/>
      <c r="F2" s="202"/>
      <c r="G2" s="202"/>
      <c r="H2" s="202"/>
      <c r="I2" s="202"/>
      <c r="J2" s="202"/>
      <c r="K2" s="202"/>
      <c r="L2" s="202"/>
      <c r="M2" s="202"/>
      <c r="N2" s="202"/>
      <c r="O2" s="202"/>
      <c r="P2" s="202"/>
      <c r="Q2" s="202"/>
      <c r="R2" s="202"/>
    </row>
    <row r="3" spans="1:22" ht="15.75" customHeight="1" x14ac:dyDescent="0.35">
      <c r="B3" s="6"/>
      <c r="C3" s="6"/>
      <c r="D3" s="6"/>
      <c r="E3" s="6"/>
      <c r="F3" s="6"/>
      <c r="G3" s="6"/>
      <c r="H3" s="6"/>
      <c r="I3" s="6"/>
      <c r="J3" s="6"/>
      <c r="K3" s="6"/>
      <c r="L3" s="6"/>
      <c r="M3" s="6"/>
      <c r="N3" s="6"/>
      <c r="O3" s="6"/>
    </row>
    <row r="4" spans="1:22" ht="22.15" customHeight="1" x14ac:dyDescent="0.35">
      <c r="A4" s="206"/>
      <c r="B4" s="206"/>
      <c r="C4" s="206"/>
      <c r="D4" s="206"/>
      <c r="E4" s="206"/>
      <c r="F4" s="206"/>
      <c r="G4" s="206"/>
      <c r="H4" s="206"/>
      <c r="I4" s="206"/>
      <c r="J4" s="206"/>
      <c r="K4" s="206"/>
      <c r="L4" s="206"/>
      <c r="M4" s="206"/>
      <c r="N4" s="206"/>
      <c r="O4" s="206"/>
    </row>
    <row r="5" spans="1:22" ht="14.5" customHeight="1" x14ac:dyDescent="0.35"/>
    <row r="6" spans="1:22" ht="15.65" customHeight="1" x14ac:dyDescent="0.35">
      <c r="C6" s="40" t="s">
        <v>75</v>
      </c>
      <c r="D6" s="16"/>
      <c r="E6" s="16"/>
    </row>
    <row r="7" spans="1:22" ht="15" customHeight="1" x14ac:dyDescent="0.35">
      <c r="C7" s="210" t="s">
        <v>123</v>
      </c>
      <c r="D7" s="210"/>
      <c r="E7" s="210"/>
      <c r="F7" s="210"/>
      <c r="G7" s="210"/>
      <c r="H7" s="210"/>
      <c r="I7" s="210"/>
      <c r="J7" s="210"/>
      <c r="K7" s="210"/>
      <c r="L7" s="210"/>
      <c r="M7" s="210"/>
      <c r="N7" s="210"/>
      <c r="O7" s="210"/>
      <c r="P7" s="210"/>
      <c r="Q7" s="210"/>
      <c r="R7" s="210"/>
    </row>
    <row r="8" spans="1:22" ht="15" customHeight="1" x14ac:dyDescent="0.35">
      <c r="C8" s="210"/>
      <c r="D8" s="210"/>
      <c r="E8" s="210"/>
      <c r="F8" s="210"/>
      <c r="G8" s="210"/>
      <c r="H8" s="210"/>
      <c r="I8" s="210"/>
      <c r="J8" s="210"/>
      <c r="K8" s="210"/>
      <c r="L8" s="210"/>
      <c r="M8" s="210"/>
      <c r="N8" s="210"/>
      <c r="O8" s="210"/>
      <c r="P8" s="210"/>
      <c r="Q8" s="210"/>
      <c r="R8" s="210"/>
    </row>
    <row r="9" spans="1:22" ht="17.149999999999999" customHeight="1" x14ac:dyDescent="0.35">
      <c r="C9" s="210"/>
      <c r="D9" s="210"/>
      <c r="E9" s="210"/>
      <c r="F9" s="210"/>
      <c r="G9" s="210"/>
      <c r="H9" s="210"/>
      <c r="I9" s="210"/>
      <c r="J9" s="210"/>
      <c r="K9" s="210"/>
      <c r="L9" s="210"/>
      <c r="M9" s="210"/>
      <c r="N9" s="210"/>
      <c r="O9" s="210"/>
      <c r="P9" s="210"/>
      <c r="Q9" s="210"/>
      <c r="R9" s="210"/>
    </row>
    <row r="10" spans="1:22" ht="14.5" customHeight="1" x14ac:dyDescent="0.35">
      <c r="B10" s="41" t="s">
        <v>20</v>
      </c>
      <c r="J10" s="209" t="s">
        <v>166</v>
      </c>
      <c r="K10" s="209"/>
      <c r="L10" s="209"/>
      <c r="M10" s="209"/>
      <c r="N10" s="209"/>
      <c r="O10" s="209"/>
      <c r="P10" s="209"/>
      <c r="Q10" s="209"/>
    </row>
    <row r="11" spans="1:22" ht="27.65" customHeight="1" x14ac:dyDescent="0.35">
      <c r="B11" s="207" t="s">
        <v>14</v>
      </c>
      <c r="C11" s="207"/>
      <c r="D11" s="2"/>
      <c r="E11" s="2"/>
      <c r="F11" s="208" t="s">
        <v>37</v>
      </c>
      <c r="G11" s="208"/>
      <c r="H11" s="208"/>
      <c r="I11" s="208"/>
      <c r="J11" s="208" t="s">
        <v>50</v>
      </c>
      <c r="K11" s="208"/>
      <c r="L11" s="208"/>
      <c r="M11" s="208" t="s">
        <v>49</v>
      </c>
      <c r="N11" s="208"/>
      <c r="O11" s="208"/>
      <c r="P11" s="208"/>
      <c r="Q11" s="85">
        <v>2</v>
      </c>
    </row>
    <row r="12" spans="1:22" ht="13.15" customHeight="1" x14ac:dyDescent="0.35">
      <c r="B12" s="7" t="s">
        <v>13</v>
      </c>
      <c r="C12" s="7"/>
      <c r="D12" s="7"/>
      <c r="E12" s="7"/>
      <c r="F12" s="203">
        <f>'Meta 5-1ºG'!F12:I12+'Meta 5-2ºG'!F12:I12</f>
        <v>43965</v>
      </c>
      <c r="G12" s="203"/>
      <c r="H12" s="203"/>
      <c r="I12" s="203"/>
      <c r="J12" s="204">
        <f>'[1]2026 (eGestão)'!$P2</f>
        <v>0.92072436276560454</v>
      </c>
      <c r="K12" s="204"/>
      <c r="L12" s="204"/>
      <c r="M12" s="205">
        <f t="shared" ref="M12:M17" si="0">32.2%/J12</f>
        <v>0.3497246440105049</v>
      </c>
      <c r="N12" s="205"/>
      <c r="O12" s="205"/>
      <c r="P12" s="205"/>
      <c r="Q12" s="80">
        <f t="shared" ref="Q12:Q17" si="1">M12</f>
        <v>0.3497246440105049</v>
      </c>
      <c r="R12" s="8"/>
      <c r="S12" s="283">
        <v>0.34956311995075645</v>
      </c>
      <c r="T12" s="193"/>
      <c r="U12" s="193"/>
      <c r="V12" s="193"/>
    </row>
    <row r="13" spans="1:22" ht="13.15" customHeight="1" x14ac:dyDescent="0.35">
      <c r="B13" s="3" t="s">
        <v>12</v>
      </c>
      <c r="C13" s="3"/>
      <c r="D13" s="3"/>
      <c r="E13" s="3"/>
      <c r="F13" s="203">
        <f>'Meta 5-1ºG'!F13:I13+'Meta 5-2ºG'!F13:I13</f>
        <v>88037</v>
      </c>
      <c r="G13" s="203"/>
      <c r="H13" s="203"/>
      <c r="I13" s="203"/>
      <c r="J13" s="204">
        <f>'[1]2026 (eGestão)'!$P3</f>
        <v>0.79167994949893472</v>
      </c>
      <c r="K13" s="204"/>
      <c r="L13" s="204"/>
      <c r="M13" s="205">
        <f t="shared" si="0"/>
        <v>0.40673001786112972</v>
      </c>
      <c r="N13" s="205"/>
      <c r="O13" s="205"/>
      <c r="P13" s="205"/>
      <c r="Q13" s="80">
        <f t="shared" si="1"/>
        <v>0.40673001786112972</v>
      </c>
      <c r="R13" s="8"/>
      <c r="S13" s="283">
        <v>0.41766486762525767</v>
      </c>
      <c r="T13" s="193"/>
      <c r="U13" s="193"/>
      <c r="V13" s="193"/>
    </row>
    <row r="14" spans="1:22" ht="13.15" customHeight="1" x14ac:dyDescent="0.35">
      <c r="B14" s="7" t="s">
        <v>11</v>
      </c>
      <c r="C14" s="7"/>
      <c r="D14" s="7"/>
      <c r="E14" s="7"/>
      <c r="F14" s="203">
        <f>'Meta 5-1ºG'!F14:I14+'Meta 5-2ºG'!F14:I14</f>
        <v>102966</v>
      </c>
      <c r="G14" s="203"/>
      <c r="H14" s="203"/>
      <c r="I14" s="203"/>
      <c r="J14" s="204">
        <f>'[1]2026 (eGestão)'!$P4</f>
        <v>0.67861954450768069</v>
      </c>
      <c r="K14" s="204"/>
      <c r="L14" s="204"/>
      <c r="M14" s="205">
        <f t="shared" si="0"/>
        <v>0.47449267060765532</v>
      </c>
      <c r="N14" s="205"/>
      <c r="O14" s="205"/>
      <c r="P14" s="205"/>
      <c r="Q14" s="80">
        <f t="shared" si="1"/>
        <v>0.47449267060765532</v>
      </c>
      <c r="R14" s="8"/>
      <c r="S14" s="283">
        <v>0.4749819522739796</v>
      </c>
      <c r="T14" s="193"/>
      <c r="U14" s="193"/>
      <c r="V14" s="193"/>
    </row>
    <row r="15" spans="1:22" ht="13.15" customHeight="1" x14ac:dyDescent="0.35">
      <c r="A15" s="7"/>
      <c r="B15" s="3" t="s">
        <v>10</v>
      </c>
      <c r="C15" s="3"/>
      <c r="D15" s="3"/>
      <c r="E15" s="3"/>
      <c r="F15" s="203">
        <f>'Meta 5-1ºG'!F15:I15+'Meta 5-2ºG'!F15:I15</f>
        <v>75047</v>
      </c>
      <c r="G15" s="203"/>
      <c r="H15" s="203"/>
      <c r="I15" s="203"/>
      <c r="J15" s="204">
        <f>'[1]2026 (eGestão)'!$P5</f>
        <v>0.61902918586789557</v>
      </c>
      <c r="K15" s="204"/>
      <c r="L15" s="204"/>
      <c r="M15" s="205">
        <f t="shared" si="0"/>
        <v>0.5201693350670491</v>
      </c>
      <c r="N15" s="205"/>
      <c r="O15" s="205"/>
      <c r="P15" s="205"/>
      <c r="Q15" s="80">
        <f t="shared" si="1"/>
        <v>0.5201693350670491</v>
      </c>
      <c r="R15" s="8"/>
      <c r="S15" s="283">
        <v>0.52727819376964846</v>
      </c>
      <c r="T15" s="193"/>
      <c r="U15" s="193"/>
      <c r="V15" s="193"/>
    </row>
    <row r="16" spans="1:22" ht="13.15" customHeight="1" x14ac:dyDescent="0.35">
      <c r="A16" s="7"/>
      <c r="B16" s="3" t="s">
        <v>9</v>
      </c>
      <c r="C16" s="172"/>
      <c r="D16" s="7"/>
      <c r="E16" s="7"/>
      <c r="F16" s="203">
        <f>'Meta 5-1ºG'!F16:I16+'Meta 5-2ºG'!F16:I16</f>
        <v>88738</v>
      </c>
      <c r="G16" s="203"/>
      <c r="H16" s="203"/>
      <c r="I16" s="203"/>
      <c r="J16" s="204">
        <f>'[1]2026 (eGestão)'!$P6</f>
        <v>0.5585475076803853</v>
      </c>
      <c r="K16" s="204"/>
      <c r="L16" s="204"/>
      <c r="M16" s="205">
        <f t="shared" si="0"/>
        <v>0.57649527671736811</v>
      </c>
      <c r="N16" s="205"/>
      <c r="O16" s="205"/>
      <c r="P16" s="205"/>
      <c r="Q16" s="80">
        <f t="shared" si="1"/>
        <v>0.57649527671736811</v>
      </c>
      <c r="R16" s="8"/>
      <c r="S16" s="283">
        <v>0.58902481534918461</v>
      </c>
      <c r="T16" s="193"/>
      <c r="U16" s="193"/>
      <c r="V16" s="193"/>
    </row>
    <row r="17" spans="1:23" ht="13.15" customHeight="1" x14ac:dyDescent="0.35">
      <c r="A17" s="7"/>
      <c r="B17" s="3" t="s">
        <v>8</v>
      </c>
      <c r="C17" s="3"/>
      <c r="D17" s="3"/>
      <c r="E17" s="3"/>
      <c r="F17" s="203">
        <f>'Meta 5-1ºG'!F17:I17+'Meta 5-2ºG'!F17:I17</f>
        <v>82228</v>
      </c>
      <c r="G17" s="203"/>
      <c r="H17" s="203"/>
      <c r="I17" s="203"/>
      <c r="J17" s="204">
        <f>'[1]2026 (eGestão)'!$P7</f>
        <v>0.51627093518277334</v>
      </c>
      <c r="K17" s="204"/>
      <c r="L17" s="204"/>
      <c r="M17" s="205">
        <f t="shared" si="0"/>
        <v>0.62370352087708292</v>
      </c>
      <c r="N17" s="205"/>
      <c r="O17" s="205"/>
      <c r="P17" s="205"/>
      <c r="Q17" s="80">
        <f t="shared" si="1"/>
        <v>0.62370352087708292</v>
      </c>
      <c r="S17" s="283">
        <v>0.64764194313313439</v>
      </c>
      <c r="T17" s="193"/>
      <c r="U17" s="193"/>
      <c r="V17" s="193"/>
    </row>
    <row r="18" spans="1:23" ht="13.15" customHeight="1" x14ac:dyDescent="0.35">
      <c r="A18" s="7"/>
      <c r="B18" s="7" t="s">
        <v>7</v>
      </c>
      <c r="C18" s="7"/>
      <c r="D18" s="7"/>
      <c r="E18" s="7"/>
      <c r="F18" s="203"/>
      <c r="G18" s="203"/>
      <c r="H18" s="203"/>
      <c r="I18" s="203"/>
      <c r="J18" s="204"/>
      <c r="K18" s="204"/>
      <c r="L18" s="204"/>
      <c r="M18" s="205"/>
      <c r="N18" s="205"/>
      <c r="O18" s="205"/>
      <c r="P18" s="205"/>
      <c r="Q18" s="80"/>
      <c r="S18" s="283">
        <v>0.71283910216270885</v>
      </c>
      <c r="T18" s="193"/>
      <c r="U18" s="193"/>
      <c r="V18" s="193"/>
    </row>
    <row r="19" spans="1:23" ht="13.15" customHeight="1" x14ac:dyDescent="0.35">
      <c r="B19" s="3" t="s">
        <v>6</v>
      </c>
      <c r="C19" s="3"/>
      <c r="D19" s="3"/>
      <c r="E19" s="3"/>
      <c r="F19" s="203"/>
      <c r="G19" s="203"/>
      <c r="H19" s="203"/>
      <c r="I19" s="203"/>
      <c r="J19" s="204"/>
      <c r="K19" s="204"/>
      <c r="L19" s="204"/>
      <c r="M19" s="205"/>
      <c r="N19" s="205"/>
      <c r="O19" s="205"/>
      <c r="P19" s="205"/>
      <c r="Q19" s="80"/>
      <c r="S19" s="283">
        <v>0.76866643393220369</v>
      </c>
      <c r="T19" s="193"/>
      <c r="U19" s="193"/>
      <c r="V19" s="193"/>
    </row>
    <row r="20" spans="1:23" ht="13.15" customHeight="1" x14ac:dyDescent="0.35">
      <c r="B20" s="7" t="s">
        <v>5</v>
      </c>
      <c r="C20" s="7"/>
      <c r="D20" s="7"/>
      <c r="E20" s="7"/>
      <c r="F20" s="203"/>
      <c r="G20" s="203"/>
      <c r="H20" s="203"/>
      <c r="I20" s="203"/>
      <c r="J20" s="204"/>
      <c r="K20" s="204"/>
      <c r="L20" s="204"/>
      <c r="M20" s="205"/>
      <c r="N20" s="205"/>
      <c r="O20" s="205"/>
      <c r="P20" s="205"/>
      <c r="Q20" s="80"/>
      <c r="S20" s="283">
        <v>0.8359851665009338</v>
      </c>
      <c r="T20" s="193"/>
      <c r="U20" s="193"/>
      <c r="V20" s="193"/>
    </row>
    <row r="21" spans="1:23" ht="13.15" customHeight="1" x14ac:dyDescent="0.35">
      <c r="B21" s="3" t="s">
        <v>4</v>
      </c>
      <c r="C21" s="3"/>
      <c r="D21" s="3"/>
      <c r="E21" s="3"/>
      <c r="F21" s="203"/>
      <c r="G21" s="203"/>
      <c r="H21" s="203"/>
      <c r="I21" s="203"/>
      <c r="J21" s="204"/>
      <c r="K21" s="204"/>
      <c r="L21" s="204"/>
      <c r="M21" s="205"/>
      <c r="N21" s="205"/>
      <c r="O21" s="205"/>
      <c r="P21" s="205"/>
      <c r="Q21" s="80"/>
      <c r="S21" s="283">
        <v>0.90379036928199008</v>
      </c>
      <c r="T21" s="193"/>
      <c r="U21" s="193"/>
      <c r="V21" s="193"/>
      <c r="W21" s="148" t="s">
        <v>35</v>
      </c>
    </row>
    <row r="22" spans="1:23" ht="13.15" customHeight="1" x14ac:dyDescent="0.35">
      <c r="B22" s="7" t="s">
        <v>3</v>
      </c>
      <c r="C22" s="7"/>
      <c r="D22" s="7"/>
      <c r="E22" s="7"/>
      <c r="F22" s="203"/>
      <c r="G22" s="203"/>
      <c r="H22" s="203"/>
      <c r="I22" s="203"/>
      <c r="J22" s="204"/>
      <c r="K22" s="204"/>
      <c r="L22" s="204"/>
      <c r="M22" s="205"/>
      <c r="N22" s="205"/>
      <c r="O22" s="205"/>
      <c r="P22" s="205"/>
      <c r="Q22" s="80"/>
      <c r="S22" s="283">
        <v>0.96809638155102407</v>
      </c>
      <c r="T22" s="193"/>
      <c r="U22" s="193"/>
      <c r="V22" s="193"/>
    </row>
    <row r="23" spans="1:23" ht="13.15" customHeight="1" x14ac:dyDescent="0.35">
      <c r="B23" s="3" t="s">
        <v>2</v>
      </c>
      <c r="C23" s="3"/>
      <c r="D23" s="3"/>
      <c r="E23" s="3"/>
      <c r="F23" s="203"/>
      <c r="G23" s="203"/>
      <c r="H23" s="203"/>
      <c r="I23" s="203"/>
      <c r="J23" s="204"/>
      <c r="K23" s="204"/>
      <c r="L23" s="204"/>
      <c r="M23" s="205"/>
      <c r="N23" s="205"/>
      <c r="O23" s="205"/>
      <c r="P23" s="205"/>
      <c r="Q23" s="80"/>
      <c r="S23" s="283">
        <v>0.99560471013975971</v>
      </c>
      <c r="T23" s="193"/>
      <c r="U23" s="193"/>
      <c r="V23" s="193"/>
    </row>
    <row r="24" spans="1:23" ht="14.5" customHeight="1" x14ac:dyDescent="0.35">
      <c r="B24" s="207" t="s">
        <v>1</v>
      </c>
      <c r="C24" s="207"/>
      <c r="D24" s="2"/>
      <c r="E24" s="2"/>
      <c r="F24" s="212">
        <f>SUM(F12:I23)</f>
        <v>480981</v>
      </c>
      <c r="G24" s="212"/>
      <c r="H24" s="212"/>
      <c r="I24" s="212"/>
      <c r="J24" s="213">
        <f>SMALL(J12:L23,1)</f>
        <v>0.51627093518277334</v>
      </c>
      <c r="K24" s="213"/>
      <c r="L24" s="213"/>
      <c r="M24" s="214">
        <f>LARGE(M12:P23,1)</f>
        <v>0.62370352087708292</v>
      </c>
      <c r="N24" s="214"/>
      <c r="O24" s="214"/>
      <c r="P24" s="214"/>
      <c r="Q24" s="83">
        <f>M24</f>
        <v>0.62370352087708292</v>
      </c>
      <c r="S24" s="283">
        <v>0.99560471013975971</v>
      </c>
      <c r="T24" s="193"/>
      <c r="U24" s="193"/>
      <c r="V24" s="193"/>
    </row>
    <row r="25" spans="1:23" ht="13.15" customHeight="1" x14ac:dyDescent="0.35">
      <c r="B25" s="18" t="s">
        <v>51</v>
      </c>
      <c r="C25" s="9"/>
      <c r="D25" s="9"/>
      <c r="E25" s="9"/>
      <c r="F25" s="9"/>
      <c r="G25" s="9"/>
      <c r="H25" s="9"/>
      <c r="I25" s="9"/>
      <c r="J25" s="9"/>
      <c r="K25" s="9"/>
      <c r="L25" s="9"/>
      <c r="M25" s="9"/>
      <c r="N25" s="9"/>
    </row>
    <row r="26" spans="1:23" ht="13.15" customHeight="1" x14ac:dyDescent="0.35">
      <c r="B26" s="9" t="s">
        <v>39</v>
      </c>
      <c r="C26" s="9"/>
      <c r="D26" s="9"/>
      <c r="E26" s="9"/>
      <c r="F26" s="9"/>
      <c r="G26" s="9" t="s">
        <v>57</v>
      </c>
      <c r="I26" s="9"/>
      <c r="J26" s="9"/>
      <c r="K26" s="9" t="s">
        <v>48</v>
      </c>
      <c r="O26" s="9" t="s">
        <v>41</v>
      </c>
    </row>
    <row r="27" spans="1:23" ht="13.15" customHeight="1" x14ac:dyDescent="0.35">
      <c r="B27" s="9"/>
      <c r="C27" s="9"/>
      <c r="D27" s="9"/>
      <c r="E27" s="9"/>
      <c r="G27" s="9"/>
      <c r="H27" s="9"/>
      <c r="L27" s="9"/>
    </row>
    <row r="28" spans="1:23" ht="13.15" customHeight="1" x14ac:dyDescent="0.35">
      <c r="B28" s="9"/>
      <c r="C28" s="9"/>
      <c r="D28" s="9"/>
      <c r="E28" s="9"/>
      <c r="G28" s="9"/>
      <c r="H28" s="9"/>
      <c r="I28" s="9"/>
      <c r="J28" s="9"/>
      <c r="K28" s="9"/>
      <c r="L28" s="9"/>
      <c r="M28" s="9"/>
      <c r="N28" s="9"/>
      <c r="P28" s="10"/>
    </row>
    <row r="29" spans="1:23" ht="13.15" customHeight="1" x14ac:dyDescent="0.35">
      <c r="B29" s="9"/>
      <c r="C29" s="9"/>
      <c r="D29" s="9"/>
      <c r="E29" s="9"/>
      <c r="I29" s="9"/>
      <c r="J29" s="9"/>
      <c r="K29" s="9"/>
      <c r="L29" s="9"/>
      <c r="M29" s="9"/>
      <c r="N29" s="9"/>
      <c r="P29" s="10"/>
    </row>
    <row r="30" spans="1:23" ht="14.5" customHeight="1" x14ac:dyDescent="0.35">
      <c r="P30" s="10"/>
    </row>
    <row r="31" spans="1:23" ht="14.5" customHeight="1" x14ac:dyDescent="0.35"/>
    <row r="32" spans="1:23" ht="14.5" customHeight="1" x14ac:dyDescent="0.35"/>
    <row r="33" spans="2:20" ht="14.5" customHeight="1" x14ac:dyDescent="0.35"/>
    <row r="34" spans="2:20" ht="14.5" customHeight="1" x14ac:dyDescent="0.35"/>
    <row r="35" spans="2:20" ht="14.5" customHeight="1" x14ac:dyDescent="0.35"/>
    <row r="36" spans="2:20" ht="14.5" customHeight="1" x14ac:dyDescent="0.35"/>
    <row r="37" spans="2:20" ht="14.5" customHeight="1" x14ac:dyDescent="0.35"/>
    <row r="38" spans="2:20" ht="14.5" customHeight="1" x14ac:dyDescent="0.35"/>
    <row r="39" spans="2:20" ht="14.5" customHeight="1" x14ac:dyDescent="0.35"/>
    <row r="46" spans="2:20" ht="15" customHeight="1" x14ac:dyDescent="0.35">
      <c r="B46" s="253" t="s">
        <v>125</v>
      </c>
      <c r="C46" s="253"/>
      <c r="D46" s="253"/>
      <c r="E46" s="253"/>
      <c r="F46" s="253"/>
      <c r="G46" s="253"/>
      <c r="H46" s="253"/>
      <c r="I46" s="253"/>
      <c r="J46" s="253"/>
      <c r="K46" s="253"/>
      <c r="L46" s="253"/>
      <c r="M46" s="253"/>
      <c r="N46" s="253"/>
      <c r="O46" s="253"/>
      <c r="P46" s="253"/>
      <c r="Q46" s="253"/>
    </row>
    <row r="47" spans="2:20" ht="14.5" customHeight="1" x14ac:dyDescent="0.35">
      <c r="B47" s="253"/>
      <c r="C47" s="253"/>
      <c r="D47" s="253"/>
      <c r="E47" s="253"/>
      <c r="F47" s="253"/>
      <c r="G47" s="253"/>
      <c r="H47" s="253"/>
      <c r="I47" s="253"/>
      <c r="J47" s="253"/>
      <c r="K47" s="253"/>
      <c r="L47" s="253"/>
      <c r="M47" s="253"/>
      <c r="N47" s="253"/>
      <c r="O47" s="253"/>
      <c r="P47" s="253"/>
      <c r="Q47" s="253"/>
    </row>
    <row r="48" spans="2:20" ht="14.5" customHeight="1" x14ac:dyDescent="0.35">
      <c r="B48" s="253"/>
      <c r="C48" s="253"/>
      <c r="D48" s="253"/>
      <c r="E48" s="253"/>
      <c r="F48" s="253"/>
      <c r="G48" s="253"/>
      <c r="H48" s="253"/>
      <c r="I48" s="253"/>
      <c r="J48" s="253"/>
      <c r="K48" s="253"/>
      <c r="L48" s="253"/>
      <c r="M48" s="253"/>
      <c r="N48" s="253"/>
      <c r="O48" s="253"/>
      <c r="P48" s="253"/>
      <c r="Q48" s="253"/>
      <c r="T48" s="110"/>
    </row>
    <row r="49" spans="1:17" x14ac:dyDescent="0.35">
      <c r="B49" s="253"/>
      <c r="C49" s="253"/>
      <c r="D49" s="253"/>
      <c r="E49" s="253"/>
      <c r="F49" s="253"/>
      <c r="G49" s="253"/>
      <c r="H49" s="253"/>
      <c r="I49" s="253"/>
      <c r="J49" s="253"/>
      <c r="K49" s="253"/>
      <c r="L49" s="253"/>
      <c r="M49" s="253"/>
      <c r="N49" s="253"/>
      <c r="O49" s="253"/>
      <c r="P49" s="253"/>
      <c r="Q49" s="253"/>
    </row>
    <row r="50" spans="1:17" x14ac:dyDescent="0.35">
      <c r="B50" s="253"/>
      <c r="C50" s="253"/>
      <c r="D50" s="253"/>
      <c r="E50" s="253"/>
      <c r="F50" s="253"/>
      <c r="G50" s="253"/>
      <c r="H50" s="253"/>
      <c r="I50" s="253"/>
      <c r="J50" s="253"/>
      <c r="K50" s="253"/>
      <c r="L50" s="253"/>
      <c r="M50" s="253"/>
      <c r="N50" s="253"/>
      <c r="O50" s="253"/>
      <c r="P50" s="253"/>
      <c r="Q50" s="253"/>
    </row>
    <row r="51" spans="1:17" x14ac:dyDescent="0.35">
      <c r="B51" s="253"/>
      <c r="C51" s="253"/>
      <c r="D51" s="253"/>
      <c r="E51" s="253"/>
      <c r="F51" s="253"/>
      <c r="G51" s="253"/>
      <c r="H51" s="253"/>
      <c r="I51" s="253"/>
      <c r="J51" s="253"/>
      <c r="K51" s="253"/>
      <c r="L51" s="253"/>
      <c r="M51" s="253"/>
      <c r="N51" s="253"/>
      <c r="O51" s="253"/>
      <c r="P51" s="253"/>
      <c r="Q51" s="253"/>
    </row>
    <row r="52" spans="1:17" x14ac:dyDescent="0.35">
      <c r="C52" s="12"/>
      <c r="D52" s="12"/>
      <c r="E52" s="12"/>
      <c r="F52" s="12"/>
      <c r="G52" s="12"/>
      <c r="H52" s="12"/>
      <c r="I52" s="12"/>
      <c r="J52" s="12"/>
      <c r="K52" s="12"/>
      <c r="L52" s="12"/>
      <c r="M52" s="12"/>
      <c r="N52" s="12"/>
      <c r="O52" s="12"/>
      <c r="P52" s="12"/>
      <c r="Q52" s="12"/>
    </row>
    <row r="54" spans="1:17" x14ac:dyDescent="0.35">
      <c r="A54" s="13"/>
    </row>
  </sheetData>
  <mergeCells count="49">
    <mergeCell ref="B24:C24"/>
    <mergeCell ref="F24:I24"/>
    <mergeCell ref="J24:L24"/>
    <mergeCell ref="M24:P24"/>
    <mergeCell ref="B46:Q51"/>
    <mergeCell ref="F22:I22"/>
    <mergeCell ref="J22:L22"/>
    <mergeCell ref="M22:P22"/>
    <mergeCell ref="F23:I23"/>
    <mergeCell ref="J23:L23"/>
    <mergeCell ref="M23:P23"/>
    <mergeCell ref="F20:I20"/>
    <mergeCell ref="J20:L20"/>
    <mergeCell ref="M20:P20"/>
    <mergeCell ref="F21:I21"/>
    <mergeCell ref="J21:L21"/>
    <mergeCell ref="M21:P21"/>
    <mergeCell ref="F18:I18"/>
    <mergeCell ref="J18:L18"/>
    <mergeCell ref="M18:P18"/>
    <mergeCell ref="F19:I19"/>
    <mergeCell ref="J19:L19"/>
    <mergeCell ref="M19:P19"/>
    <mergeCell ref="F16:I16"/>
    <mergeCell ref="J16:L16"/>
    <mergeCell ref="M16:P16"/>
    <mergeCell ref="F17:I17"/>
    <mergeCell ref="J17:L17"/>
    <mergeCell ref="M17:P17"/>
    <mergeCell ref="J14:L14"/>
    <mergeCell ref="M14:P14"/>
    <mergeCell ref="F15:I15"/>
    <mergeCell ref="J15:L15"/>
    <mergeCell ref="M15:P15"/>
    <mergeCell ref="F14:I14"/>
    <mergeCell ref="C2:R2"/>
    <mergeCell ref="A4:O4"/>
    <mergeCell ref="C7:R9"/>
    <mergeCell ref="J10:Q10"/>
    <mergeCell ref="B11:C11"/>
    <mergeCell ref="F11:I11"/>
    <mergeCell ref="J11:L11"/>
    <mergeCell ref="M11:P11"/>
    <mergeCell ref="F12:I12"/>
    <mergeCell ref="J12:L12"/>
    <mergeCell ref="M12:P12"/>
    <mergeCell ref="F13:I13"/>
    <mergeCell ref="J13:L13"/>
    <mergeCell ref="M13:P13"/>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ignoredErrors>
    <ignoredError sqref="F12:I12"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555C-3322-402F-9D11-3B52396AF705}">
  <sheetPr codeName="Planilha15">
    <pageSetUpPr fitToPage="1"/>
  </sheetPr>
  <dimension ref="A1:W53"/>
  <sheetViews>
    <sheetView workbookViewId="0">
      <selection activeCell="S3" sqref="S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1.54296875" style="5" customWidth="1"/>
    <col min="7" max="8" width="1.7265625" style="5" customWidth="1"/>
    <col min="9" max="9" width="3.1796875" style="5" customWidth="1"/>
    <col min="10" max="10" width="14.26953125" style="5" customWidth="1"/>
    <col min="11" max="11" width="2.26953125" style="5" customWidth="1"/>
    <col min="12" max="12" width="2" style="5" customWidth="1"/>
    <col min="13" max="13" width="9.54296875" style="5" customWidth="1"/>
    <col min="14" max="14" width="2.54296875" style="5" customWidth="1"/>
    <col min="15" max="15" width="2.7265625" style="5" customWidth="1"/>
    <col min="16" max="16" width="3.7265625" style="5" customWidth="1"/>
    <col min="17" max="17" width="3" style="5" customWidth="1"/>
    <col min="18" max="18" width="9.7265625" style="5" customWidth="1"/>
    <col min="19" max="16384" width="8.81640625" style="5"/>
  </cols>
  <sheetData>
    <row r="1" spans="1:21" ht="15" customHeight="1" x14ac:dyDescent="0.35"/>
    <row r="2" spans="1:21" ht="15.75" customHeight="1" x14ac:dyDescent="0.35">
      <c r="C2" s="202" t="s">
        <v>15</v>
      </c>
      <c r="D2" s="202"/>
      <c r="E2" s="202"/>
      <c r="F2" s="202"/>
      <c r="G2" s="202"/>
      <c r="H2" s="202"/>
      <c r="I2" s="202"/>
      <c r="J2" s="202"/>
      <c r="K2" s="202"/>
      <c r="L2" s="202"/>
      <c r="M2" s="202"/>
      <c r="N2" s="202"/>
      <c r="O2" s="202"/>
      <c r="P2" s="202"/>
      <c r="Q2" s="202"/>
      <c r="R2" s="202"/>
    </row>
    <row r="3" spans="1:21" ht="15.75" customHeight="1" x14ac:dyDescent="0.35">
      <c r="B3" s="6"/>
      <c r="C3" s="6"/>
      <c r="D3" s="6"/>
      <c r="E3" s="6"/>
      <c r="F3" s="6"/>
      <c r="G3" s="6"/>
      <c r="H3" s="6"/>
      <c r="I3" s="6"/>
      <c r="J3" s="6"/>
      <c r="K3" s="6"/>
      <c r="L3" s="6"/>
      <c r="M3" s="6"/>
      <c r="N3" s="6"/>
      <c r="O3" s="6"/>
    </row>
    <row r="4" spans="1:21" ht="22.15" customHeight="1" x14ac:dyDescent="0.35">
      <c r="A4" s="206"/>
      <c r="B4" s="206"/>
      <c r="C4" s="206"/>
      <c r="D4" s="206"/>
      <c r="E4" s="206"/>
      <c r="F4" s="206"/>
      <c r="G4" s="206"/>
      <c r="H4" s="206"/>
      <c r="I4" s="206"/>
      <c r="J4" s="206"/>
      <c r="K4" s="206"/>
      <c r="L4" s="206"/>
      <c r="M4" s="206"/>
      <c r="N4" s="206"/>
      <c r="O4" s="206"/>
    </row>
    <row r="5" spans="1:21" ht="14.5" customHeight="1" x14ac:dyDescent="0.35"/>
    <row r="6" spans="1:21" ht="15.65" customHeight="1" x14ac:dyDescent="0.35">
      <c r="C6" s="40" t="s">
        <v>134</v>
      </c>
      <c r="D6" s="16"/>
      <c r="E6" s="16"/>
    </row>
    <row r="7" spans="1:21" ht="15" customHeight="1" x14ac:dyDescent="0.35">
      <c r="C7" s="210" t="s">
        <v>135</v>
      </c>
      <c r="D7" s="210"/>
      <c r="E7" s="210"/>
      <c r="F7" s="210"/>
      <c r="G7" s="210"/>
      <c r="H7" s="210"/>
      <c r="I7" s="210"/>
      <c r="J7" s="210"/>
      <c r="K7" s="210"/>
      <c r="L7" s="210"/>
      <c r="M7" s="210"/>
      <c r="N7" s="210"/>
      <c r="O7" s="210"/>
      <c r="P7" s="210"/>
      <c r="Q7" s="210"/>
      <c r="R7" s="210"/>
    </row>
    <row r="8" spans="1:21" ht="15" customHeight="1" x14ac:dyDescent="0.35">
      <c r="C8" s="210"/>
      <c r="D8" s="210"/>
      <c r="E8" s="210"/>
      <c r="F8" s="210"/>
      <c r="G8" s="210"/>
      <c r="H8" s="210"/>
      <c r="I8" s="210"/>
      <c r="J8" s="210"/>
      <c r="K8" s="210"/>
      <c r="L8" s="210"/>
      <c r="M8" s="210"/>
      <c r="N8" s="210"/>
      <c r="O8" s="210"/>
      <c r="P8" s="210"/>
      <c r="Q8" s="210"/>
      <c r="R8" s="210"/>
    </row>
    <row r="9" spans="1:21" ht="17.149999999999999" customHeight="1" x14ac:dyDescent="0.35">
      <c r="C9" s="210"/>
      <c r="D9" s="210"/>
      <c r="E9" s="210"/>
      <c r="F9" s="210"/>
      <c r="G9" s="210"/>
      <c r="H9" s="210"/>
      <c r="I9" s="210"/>
      <c r="J9" s="210"/>
      <c r="K9" s="210"/>
      <c r="L9" s="210"/>
      <c r="M9" s="210"/>
      <c r="N9" s="210"/>
      <c r="O9" s="210"/>
      <c r="P9" s="210"/>
      <c r="Q9" s="210"/>
      <c r="R9" s="210"/>
    </row>
    <row r="10" spans="1:21" ht="14.5" customHeight="1" x14ac:dyDescent="0.35">
      <c r="B10" s="41" t="s">
        <v>20</v>
      </c>
      <c r="J10" s="209" t="s">
        <v>166</v>
      </c>
      <c r="K10" s="209"/>
      <c r="L10" s="209"/>
      <c r="M10" s="209"/>
      <c r="N10" s="209"/>
      <c r="O10" s="209"/>
      <c r="P10" s="209"/>
      <c r="Q10" s="209"/>
    </row>
    <row r="11" spans="1:21" ht="38.5" customHeight="1" x14ac:dyDescent="0.35">
      <c r="B11" s="207" t="s">
        <v>14</v>
      </c>
      <c r="C11" s="207"/>
      <c r="D11" s="2"/>
      <c r="E11" s="2"/>
      <c r="F11" s="208" t="s">
        <v>136</v>
      </c>
      <c r="G11" s="208"/>
      <c r="H11" s="208"/>
      <c r="I11" s="208"/>
      <c r="J11" s="208" t="s">
        <v>137</v>
      </c>
      <c r="K11" s="208"/>
      <c r="L11" s="208"/>
      <c r="M11" s="208" t="s">
        <v>49</v>
      </c>
      <c r="N11" s="208"/>
      <c r="O11" s="208"/>
      <c r="P11" s="208"/>
      <c r="Q11" s="85">
        <v>2</v>
      </c>
    </row>
    <row r="12" spans="1:21" ht="13.15" customHeight="1" x14ac:dyDescent="0.35">
      <c r="B12" s="7" t="s">
        <v>13</v>
      </c>
      <c r="C12" s="7"/>
      <c r="D12" s="7"/>
      <c r="E12" s="7"/>
      <c r="F12" s="254">
        <v>23928</v>
      </c>
      <c r="G12" s="254"/>
      <c r="H12" s="254"/>
      <c r="I12" s="254"/>
      <c r="J12" s="254">
        <v>26191</v>
      </c>
      <c r="K12" s="254"/>
      <c r="L12" s="254"/>
      <c r="M12" s="255">
        <f t="shared" ref="M12:M13" si="0">(S12/T12)/87.16%</f>
        <v>1.0481829664170204</v>
      </c>
      <c r="N12" s="255"/>
      <c r="O12" s="255"/>
      <c r="P12" s="255"/>
      <c r="Q12" s="80">
        <f t="shared" ref="Q12:Q17" si="1">M12</f>
        <v>1.0481829664170204</v>
      </c>
      <c r="R12" s="8"/>
      <c r="S12" s="285">
        <f>F12</f>
        <v>23928</v>
      </c>
      <c r="T12" s="285">
        <f>J12</f>
        <v>26191</v>
      </c>
      <c r="U12" s="286">
        <v>1</v>
      </c>
    </row>
    <row r="13" spans="1:21" ht="13.15" customHeight="1" x14ac:dyDescent="0.35">
      <c r="B13" s="3" t="s">
        <v>12</v>
      </c>
      <c r="C13" s="3"/>
      <c r="D13" s="3"/>
      <c r="E13" s="3"/>
      <c r="F13" s="254">
        <v>23075</v>
      </c>
      <c r="G13" s="254"/>
      <c r="H13" s="254"/>
      <c r="I13" s="254"/>
      <c r="J13" s="254">
        <v>26362</v>
      </c>
      <c r="K13" s="254"/>
      <c r="L13" s="254"/>
      <c r="M13" s="255">
        <f t="shared" si="0"/>
        <v>1.0261499859400227</v>
      </c>
      <c r="N13" s="255"/>
      <c r="O13" s="255"/>
      <c r="P13" s="255"/>
      <c r="Q13" s="80">
        <f t="shared" si="1"/>
        <v>1.0261499859400227</v>
      </c>
      <c r="R13" s="8"/>
      <c r="S13" s="285">
        <f>F13+S12</f>
        <v>47003</v>
      </c>
      <c r="T13" s="285">
        <f>J13+T12</f>
        <v>52553</v>
      </c>
      <c r="U13" s="287">
        <v>1</v>
      </c>
    </row>
    <row r="14" spans="1:21" ht="13.15" customHeight="1" x14ac:dyDescent="0.35">
      <c r="B14" s="7" t="s">
        <v>11</v>
      </c>
      <c r="C14" s="7"/>
      <c r="D14" s="7"/>
      <c r="E14" s="7"/>
      <c r="F14" s="254">
        <v>27023</v>
      </c>
      <c r="G14" s="254"/>
      <c r="H14" s="254"/>
      <c r="I14" s="254"/>
      <c r="J14" s="254">
        <v>31624</v>
      </c>
      <c r="K14" s="254"/>
      <c r="L14" s="254"/>
      <c r="M14" s="255">
        <f>(S14/T14)/87.16%</f>
        <v>1.0089592297547505</v>
      </c>
      <c r="N14" s="255"/>
      <c r="O14" s="255"/>
      <c r="P14" s="255"/>
      <c r="Q14" s="80">
        <f t="shared" si="1"/>
        <v>1.0089592297547505</v>
      </c>
      <c r="R14" s="8"/>
      <c r="S14" s="285">
        <f t="shared" ref="S14:S23" si="2">F14+S13</f>
        <v>74026</v>
      </c>
      <c r="T14" s="285">
        <f t="shared" ref="T14:T23" si="3">J14+T13</f>
        <v>84177</v>
      </c>
      <c r="U14" s="287">
        <v>1</v>
      </c>
    </row>
    <row r="15" spans="1:21" ht="13.15" customHeight="1" x14ac:dyDescent="0.35">
      <c r="A15" s="7"/>
      <c r="B15" s="3" t="s">
        <v>10</v>
      </c>
      <c r="C15" s="3"/>
      <c r="D15" s="3"/>
      <c r="E15" s="3"/>
      <c r="F15" s="254">
        <v>21898</v>
      </c>
      <c r="G15" s="254"/>
      <c r="H15" s="254"/>
      <c r="I15" s="254"/>
      <c r="J15" s="254">
        <v>25340</v>
      </c>
      <c r="K15" s="254"/>
      <c r="L15" s="254"/>
      <c r="M15" s="255">
        <f>(S15/T15)/87.16%</f>
        <v>1.0049131288617064</v>
      </c>
      <c r="N15" s="255"/>
      <c r="O15" s="255"/>
      <c r="P15" s="255"/>
      <c r="Q15" s="80">
        <f t="shared" si="1"/>
        <v>1.0049131288617064</v>
      </c>
      <c r="R15" s="8"/>
      <c r="S15" s="285">
        <f t="shared" si="2"/>
        <v>95924</v>
      </c>
      <c r="T15" s="285">
        <f t="shared" si="3"/>
        <v>109517</v>
      </c>
      <c r="U15" s="287">
        <v>1</v>
      </c>
    </row>
    <row r="16" spans="1:21" ht="13.15" customHeight="1" x14ac:dyDescent="0.35">
      <c r="A16" s="7"/>
      <c r="B16" s="3" t="s">
        <v>9</v>
      </c>
      <c r="C16" s="172"/>
      <c r="D16" s="7"/>
      <c r="E16" s="7"/>
      <c r="F16" s="254">
        <v>24554</v>
      </c>
      <c r="G16" s="254"/>
      <c r="H16" s="254"/>
      <c r="I16" s="254"/>
      <c r="J16" s="254">
        <v>28292</v>
      </c>
      <c r="K16" s="254"/>
      <c r="L16" s="254"/>
      <c r="M16" s="255">
        <f>(S16/T16)/87.16%</f>
        <v>1.0030277454568108</v>
      </c>
      <c r="N16" s="255"/>
      <c r="O16" s="255"/>
      <c r="P16" s="255"/>
      <c r="Q16" s="80">
        <f t="shared" si="1"/>
        <v>1.0030277454568108</v>
      </c>
      <c r="R16" s="8"/>
      <c r="S16" s="285">
        <f t="shared" si="2"/>
        <v>120478</v>
      </c>
      <c r="T16" s="285">
        <f t="shared" si="3"/>
        <v>137809</v>
      </c>
      <c r="U16" s="287">
        <v>1</v>
      </c>
    </row>
    <row r="17" spans="1:23" ht="13.15" customHeight="1" x14ac:dyDescent="0.35">
      <c r="A17" s="7"/>
      <c r="B17" s="3" t="s">
        <v>8</v>
      </c>
      <c r="C17" s="3"/>
      <c r="D17" s="3"/>
      <c r="E17" s="3"/>
      <c r="F17" s="254">
        <v>25134</v>
      </c>
      <c r="G17" s="254"/>
      <c r="H17" s="254"/>
      <c r="I17" s="254"/>
      <c r="J17" s="254">
        <v>28621</v>
      </c>
      <c r="K17" s="254"/>
      <c r="L17" s="254"/>
      <c r="M17" s="255">
        <f>(S17/T17)/87.16%</f>
        <v>1.0038026370093538</v>
      </c>
      <c r="N17" s="255"/>
      <c r="O17" s="255"/>
      <c r="P17" s="255"/>
      <c r="Q17" s="80">
        <f t="shared" si="1"/>
        <v>1.0038026370093538</v>
      </c>
      <c r="S17" s="285">
        <f t="shared" si="2"/>
        <v>145612</v>
      </c>
      <c r="T17" s="285">
        <f t="shared" si="3"/>
        <v>166430</v>
      </c>
      <c r="U17" s="287">
        <v>1</v>
      </c>
    </row>
    <row r="18" spans="1:23" ht="13.15" customHeight="1" x14ac:dyDescent="0.35">
      <c r="A18" s="7"/>
      <c r="B18" s="7" t="s">
        <v>7</v>
      </c>
      <c r="C18" s="7"/>
      <c r="D18" s="7"/>
      <c r="E18" s="7"/>
      <c r="F18" s="254"/>
      <c r="G18" s="254"/>
      <c r="H18" s="254"/>
      <c r="I18" s="254"/>
      <c r="J18" s="254"/>
      <c r="K18" s="254"/>
      <c r="L18" s="254"/>
      <c r="M18" s="255"/>
      <c r="N18" s="255"/>
      <c r="O18" s="255"/>
      <c r="P18" s="255"/>
      <c r="Q18" s="80"/>
      <c r="S18" s="285">
        <f t="shared" si="2"/>
        <v>145612</v>
      </c>
      <c r="T18" s="285">
        <f t="shared" si="3"/>
        <v>166430</v>
      </c>
      <c r="U18" s="287">
        <v>1</v>
      </c>
    </row>
    <row r="19" spans="1:23" ht="13.15" customHeight="1" x14ac:dyDescent="0.35">
      <c r="B19" s="3" t="s">
        <v>6</v>
      </c>
      <c r="C19" s="3"/>
      <c r="D19" s="3"/>
      <c r="E19" s="3"/>
      <c r="F19" s="254"/>
      <c r="G19" s="254"/>
      <c r="H19" s="254"/>
      <c r="I19" s="254"/>
      <c r="J19" s="254"/>
      <c r="K19" s="254"/>
      <c r="L19" s="254"/>
      <c r="M19" s="255"/>
      <c r="N19" s="255"/>
      <c r="O19" s="255"/>
      <c r="P19" s="255"/>
      <c r="Q19" s="80"/>
      <c r="S19" s="285">
        <f t="shared" si="2"/>
        <v>145612</v>
      </c>
      <c r="T19" s="285">
        <f t="shared" si="3"/>
        <v>166430</v>
      </c>
      <c r="U19" s="287">
        <v>1</v>
      </c>
    </row>
    <row r="20" spans="1:23" ht="13.15" customHeight="1" x14ac:dyDescent="0.35">
      <c r="B20" s="7" t="s">
        <v>5</v>
      </c>
      <c r="C20" s="7"/>
      <c r="D20" s="7"/>
      <c r="E20" s="7"/>
      <c r="F20" s="254"/>
      <c r="G20" s="254"/>
      <c r="H20" s="254"/>
      <c r="I20" s="254"/>
      <c r="J20" s="254"/>
      <c r="K20" s="254"/>
      <c r="L20" s="254"/>
      <c r="M20" s="255"/>
      <c r="N20" s="255"/>
      <c r="O20" s="255"/>
      <c r="P20" s="255"/>
      <c r="Q20" s="80"/>
      <c r="S20" s="285">
        <f t="shared" si="2"/>
        <v>145612</v>
      </c>
      <c r="T20" s="285">
        <f t="shared" si="3"/>
        <v>166430</v>
      </c>
      <c r="U20" s="287">
        <v>1</v>
      </c>
    </row>
    <row r="21" spans="1:23" ht="13.15" customHeight="1" x14ac:dyDescent="0.35">
      <c r="B21" s="3" t="s">
        <v>4</v>
      </c>
      <c r="C21" s="3"/>
      <c r="D21" s="3"/>
      <c r="E21" s="3"/>
      <c r="F21" s="254"/>
      <c r="G21" s="254"/>
      <c r="H21" s="254"/>
      <c r="I21" s="254"/>
      <c r="J21" s="254"/>
      <c r="K21" s="254"/>
      <c r="L21" s="254"/>
      <c r="M21" s="255"/>
      <c r="N21" s="255"/>
      <c r="O21" s="255"/>
      <c r="P21" s="255"/>
      <c r="Q21" s="80"/>
      <c r="S21" s="285">
        <f t="shared" si="2"/>
        <v>145612</v>
      </c>
      <c r="T21" s="285">
        <f t="shared" si="3"/>
        <v>166430</v>
      </c>
      <c r="U21" s="287">
        <v>1</v>
      </c>
      <c r="W21" s="148" t="s">
        <v>35</v>
      </c>
    </row>
    <row r="22" spans="1:23" ht="13.15" customHeight="1" x14ac:dyDescent="0.35">
      <c r="B22" s="7" t="s">
        <v>3</v>
      </c>
      <c r="C22" s="7"/>
      <c r="D22" s="7"/>
      <c r="E22" s="7"/>
      <c r="F22" s="254"/>
      <c r="G22" s="254"/>
      <c r="H22" s="254"/>
      <c r="I22" s="254"/>
      <c r="J22" s="254"/>
      <c r="K22" s="254"/>
      <c r="L22" s="254"/>
      <c r="M22" s="255"/>
      <c r="N22" s="255"/>
      <c r="O22" s="255"/>
      <c r="P22" s="255"/>
      <c r="Q22" s="80"/>
      <c r="S22" s="285">
        <f t="shared" si="2"/>
        <v>145612</v>
      </c>
      <c r="T22" s="285">
        <f t="shared" si="3"/>
        <v>166430</v>
      </c>
      <c r="U22" s="287">
        <v>1</v>
      </c>
    </row>
    <row r="23" spans="1:23" ht="13.15" customHeight="1" x14ac:dyDescent="0.35">
      <c r="B23" s="3" t="s">
        <v>2</v>
      </c>
      <c r="C23" s="3"/>
      <c r="D23" s="3"/>
      <c r="E23" s="3"/>
      <c r="F23" s="254"/>
      <c r="G23" s="254"/>
      <c r="H23" s="254"/>
      <c r="I23" s="254"/>
      <c r="J23" s="254"/>
      <c r="K23" s="254"/>
      <c r="L23" s="254"/>
      <c r="M23" s="255"/>
      <c r="N23" s="255"/>
      <c r="O23" s="255"/>
      <c r="P23" s="255"/>
      <c r="Q23" s="80"/>
      <c r="S23" s="285">
        <f t="shared" si="2"/>
        <v>145612</v>
      </c>
      <c r="T23" s="285">
        <f t="shared" si="3"/>
        <v>166430</v>
      </c>
      <c r="U23" s="287">
        <v>1</v>
      </c>
    </row>
    <row r="24" spans="1:23" ht="14.5" customHeight="1" x14ac:dyDescent="0.35">
      <c r="B24" s="207" t="s">
        <v>1</v>
      </c>
      <c r="C24" s="207"/>
      <c r="D24" s="2"/>
      <c r="E24" s="2"/>
      <c r="F24" s="212">
        <f>SUM(F12:I23)</f>
        <v>145612</v>
      </c>
      <c r="G24" s="212"/>
      <c r="H24" s="212"/>
      <c r="I24" s="212"/>
      <c r="J24" s="212">
        <f>SUM(J12:L23)</f>
        <v>166430</v>
      </c>
      <c r="K24" s="212"/>
      <c r="L24" s="212"/>
      <c r="M24" s="214">
        <f>(S24/T24)/87.16%</f>
        <v>1.0038026370093538</v>
      </c>
      <c r="N24" s="214"/>
      <c r="O24" s="214"/>
      <c r="P24" s="214"/>
      <c r="Q24" s="83">
        <f>1</f>
        <v>1</v>
      </c>
      <c r="S24" s="285">
        <f t="shared" ref="S24" si="4">F24+S23</f>
        <v>291224</v>
      </c>
      <c r="T24" s="285">
        <f t="shared" ref="T24" si="5">J24+T23</f>
        <v>332860</v>
      </c>
      <c r="U24" s="287">
        <v>1</v>
      </c>
    </row>
    <row r="25" spans="1:23" ht="13.15" customHeight="1" x14ac:dyDescent="0.35">
      <c r="B25" s="18" t="s">
        <v>51</v>
      </c>
      <c r="C25" s="9"/>
      <c r="D25" s="9"/>
      <c r="E25" s="9"/>
      <c r="F25" s="9"/>
      <c r="G25" s="9"/>
      <c r="H25" s="9"/>
      <c r="I25" s="9"/>
      <c r="J25" s="9"/>
      <c r="K25" s="9"/>
      <c r="L25" s="9"/>
      <c r="M25" s="9"/>
      <c r="N25" s="9"/>
      <c r="S25" s="282"/>
      <c r="T25" s="282"/>
      <c r="U25" s="288"/>
    </row>
    <row r="26" spans="1:23" ht="13.15" customHeight="1" x14ac:dyDescent="0.35">
      <c r="B26" s="9" t="s">
        <v>39</v>
      </c>
      <c r="C26" s="9"/>
      <c r="D26" s="9"/>
      <c r="E26" s="9"/>
      <c r="F26" s="9"/>
      <c r="G26" s="9" t="s">
        <v>57</v>
      </c>
      <c r="I26" s="9"/>
      <c r="J26" s="9"/>
      <c r="K26" s="9" t="s">
        <v>48</v>
      </c>
      <c r="O26" s="9" t="s">
        <v>41</v>
      </c>
    </row>
    <row r="27" spans="1:23" ht="13.15" customHeight="1" x14ac:dyDescent="0.35">
      <c r="B27" s="9"/>
      <c r="C27" s="9"/>
      <c r="D27" s="9"/>
      <c r="E27" s="9"/>
      <c r="G27" s="9"/>
      <c r="H27" s="9"/>
      <c r="L27" s="9"/>
    </row>
    <row r="28" spans="1:23" ht="13.15" customHeight="1" x14ac:dyDescent="0.35">
      <c r="B28" s="9"/>
      <c r="C28" s="9"/>
      <c r="D28" s="9"/>
      <c r="E28" s="9"/>
      <c r="G28" s="9"/>
      <c r="H28" s="9"/>
      <c r="I28" s="9"/>
      <c r="J28" s="9"/>
      <c r="K28" s="9"/>
      <c r="L28" s="9"/>
      <c r="M28" s="9"/>
      <c r="N28" s="9"/>
      <c r="P28" s="10"/>
    </row>
    <row r="29" spans="1:23" ht="13.15" customHeight="1" x14ac:dyDescent="0.35">
      <c r="B29" s="9"/>
      <c r="C29" s="9"/>
      <c r="D29" s="9"/>
      <c r="E29" s="9"/>
      <c r="I29" s="9"/>
      <c r="J29" s="9"/>
      <c r="K29" s="9"/>
      <c r="L29" s="9"/>
      <c r="M29" s="9"/>
      <c r="N29" s="9"/>
      <c r="P29" s="10"/>
    </row>
    <row r="30" spans="1:23" ht="14.5" customHeight="1" x14ac:dyDescent="0.35">
      <c r="P30" s="10"/>
    </row>
    <row r="31" spans="1:23" ht="14.5" customHeight="1" x14ac:dyDescent="0.35"/>
    <row r="32" spans="1:23" ht="14.5" customHeight="1" x14ac:dyDescent="0.35"/>
    <row r="33" spans="2:20" ht="14.5" customHeight="1" x14ac:dyDescent="0.35"/>
    <row r="34" spans="2:20" ht="14.5" customHeight="1" x14ac:dyDescent="0.35"/>
    <row r="35" spans="2:20" ht="14.5" customHeight="1" x14ac:dyDescent="0.35"/>
    <row r="36" spans="2:20" ht="14.5" customHeight="1" x14ac:dyDescent="0.35"/>
    <row r="37" spans="2:20" ht="14.5" customHeight="1" x14ac:dyDescent="0.35"/>
    <row r="38" spans="2:20" ht="14.5" customHeight="1" x14ac:dyDescent="0.35"/>
    <row r="39" spans="2:20" ht="14.5" customHeight="1" x14ac:dyDescent="0.35"/>
    <row r="46" spans="2:20" ht="15" customHeight="1" x14ac:dyDescent="0.35">
      <c r="B46" s="211" t="s">
        <v>149</v>
      </c>
      <c r="C46" s="211"/>
      <c r="D46" s="211"/>
      <c r="E46" s="211"/>
      <c r="F46" s="211"/>
      <c r="G46" s="211"/>
      <c r="H46" s="211"/>
      <c r="I46" s="211"/>
      <c r="J46" s="211"/>
      <c r="K46" s="211"/>
      <c r="L46" s="211"/>
      <c r="M46" s="211"/>
      <c r="N46" s="211"/>
      <c r="O46" s="211"/>
      <c r="P46" s="211"/>
      <c r="Q46" s="211"/>
    </row>
    <row r="47" spans="2:20" ht="14.5" customHeight="1" x14ac:dyDescent="0.35">
      <c r="B47" s="211"/>
      <c r="C47" s="211"/>
      <c r="D47" s="211"/>
      <c r="E47" s="211"/>
      <c r="F47" s="211"/>
      <c r="G47" s="211"/>
      <c r="H47" s="211"/>
      <c r="I47" s="211"/>
      <c r="J47" s="211"/>
      <c r="K47" s="211"/>
      <c r="L47" s="211"/>
      <c r="M47" s="211"/>
      <c r="N47" s="211"/>
      <c r="O47" s="211"/>
      <c r="P47" s="211"/>
      <c r="Q47" s="211"/>
    </row>
    <row r="48" spans="2:20" ht="14.5" customHeight="1" x14ac:dyDescent="0.35">
      <c r="B48" s="211"/>
      <c r="C48" s="211"/>
      <c r="D48" s="211"/>
      <c r="E48" s="211"/>
      <c r="F48" s="211"/>
      <c r="G48" s="211"/>
      <c r="H48" s="211"/>
      <c r="I48" s="211"/>
      <c r="J48" s="211"/>
      <c r="K48" s="211"/>
      <c r="L48" s="211"/>
      <c r="M48" s="211"/>
      <c r="N48" s="211"/>
      <c r="O48" s="211"/>
      <c r="P48" s="211"/>
      <c r="Q48" s="211"/>
      <c r="T48" s="110"/>
    </row>
    <row r="49" spans="1:17" x14ac:dyDescent="0.35">
      <c r="B49" s="211"/>
      <c r="C49" s="211"/>
      <c r="D49" s="211"/>
      <c r="E49" s="211"/>
      <c r="F49" s="211"/>
      <c r="G49" s="211"/>
      <c r="H49" s="211"/>
      <c r="I49" s="211"/>
      <c r="J49" s="211"/>
      <c r="K49" s="211"/>
      <c r="L49" s="211"/>
      <c r="M49" s="211"/>
      <c r="N49" s="211"/>
      <c r="O49" s="211"/>
      <c r="P49" s="211"/>
      <c r="Q49" s="211"/>
    </row>
    <row r="50" spans="1:17" x14ac:dyDescent="0.35">
      <c r="B50" s="211"/>
      <c r="C50" s="211"/>
      <c r="D50" s="211"/>
      <c r="E50" s="211"/>
      <c r="F50" s="211"/>
      <c r="G50" s="211"/>
      <c r="H50" s="211"/>
      <c r="I50" s="211"/>
      <c r="J50" s="211"/>
      <c r="K50" s="211"/>
      <c r="L50" s="211"/>
      <c r="M50" s="211"/>
      <c r="N50" s="211"/>
      <c r="O50" s="211"/>
      <c r="P50" s="211"/>
      <c r="Q50" s="211"/>
    </row>
    <row r="51" spans="1:17" x14ac:dyDescent="0.35">
      <c r="B51" s="211"/>
      <c r="C51" s="211"/>
      <c r="D51" s="211"/>
      <c r="E51" s="211"/>
      <c r="F51" s="211"/>
      <c r="G51" s="211"/>
      <c r="H51" s="211"/>
      <c r="I51" s="211"/>
      <c r="J51" s="211"/>
      <c r="K51" s="211"/>
      <c r="L51" s="211"/>
      <c r="M51" s="211"/>
      <c r="N51" s="211"/>
      <c r="O51" s="211"/>
      <c r="P51" s="211"/>
      <c r="Q51" s="211"/>
    </row>
    <row r="52" spans="1:17" x14ac:dyDescent="0.35">
      <c r="C52" s="12"/>
      <c r="D52" s="12"/>
      <c r="E52" s="12"/>
      <c r="F52" s="12"/>
      <c r="G52" s="12"/>
      <c r="H52" s="12"/>
      <c r="I52" s="12"/>
      <c r="J52" s="12"/>
      <c r="K52" s="12"/>
      <c r="L52" s="12"/>
      <c r="M52" s="12"/>
      <c r="N52" s="12"/>
      <c r="O52" s="12"/>
      <c r="P52" s="12"/>
      <c r="Q52" s="12"/>
    </row>
    <row r="53" spans="1:17" x14ac:dyDescent="0.35">
      <c r="A53" s="13"/>
    </row>
  </sheetData>
  <mergeCells count="49">
    <mergeCell ref="B24:C24"/>
    <mergeCell ref="F24:I24"/>
    <mergeCell ref="J24:L24"/>
    <mergeCell ref="M24:P24"/>
    <mergeCell ref="B46:Q51"/>
    <mergeCell ref="F22:I22"/>
    <mergeCell ref="J22:L22"/>
    <mergeCell ref="M22:P22"/>
    <mergeCell ref="F23:I23"/>
    <mergeCell ref="J23:L23"/>
    <mergeCell ref="M23:P23"/>
    <mergeCell ref="F20:I20"/>
    <mergeCell ref="J20:L20"/>
    <mergeCell ref="M20:P20"/>
    <mergeCell ref="F21:I21"/>
    <mergeCell ref="J21:L21"/>
    <mergeCell ref="M21:P21"/>
    <mergeCell ref="F18:I18"/>
    <mergeCell ref="J18:L18"/>
    <mergeCell ref="M18:P18"/>
    <mergeCell ref="F19:I19"/>
    <mergeCell ref="J19:L19"/>
    <mergeCell ref="M19:P19"/>
    <mergeCell ref="F16:I16"/>
    <mergeCell ref="J16:L16"/>
    <mergeCell ref="M16:P16"/>
    <mergeCell ref="F17:I17"/>
    <mergeCell ref="J17:L17"/>
    <mergeCell ref="M17:P17"/>
    <mergeCell ref="F14:I14"/>
    <mergeCell ref="J14:L14"/>
    <mergeCell ref="M14:P14"/>
    <mergeCell ref="F15:I15"/>
    <mergeCell ref="J15:L15"/>
    <mergeCell ref="M15:P15"/>
    <mergeCell ref="F12:I12"/>
    <mergeCell ref="J12:L12"/>
    <mergeCell ref="M12:P12"/>
    <mergeCell ref="F13:I13"/>
    <mergeCell ref="J13:L13"/>
    <mergeCell ref="M13:P13"/>
    <mergeCell ref="C2:R2"/>
    <mergeCell ref="A4:O4"/>
    <mergeCell ref="C7:R9"/>
    <mergeCell ref="J10:Q10"/>
    <mergeCell ref="B11:C11"/>
    <mergeCell ref="F11:I11"/>
    <mergeCell ref="J11:L11"/>
    <mergeCell ref="M11:P11"/>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7">
    <pageSetUpPr fitToPage="1"/>
  </sheetPr>
  <dimension ref="A1:AH56"/>
  <sheetViews>
    <sheetView workbookViewId="0">
      <selection activeCell="F3" sqref="F3"/>
    </sheetView>
  </sheetViews>
  <sheetFormatPr defaultColWidth="8.81640625" defaultRowHeight="14.5" x14ac:dyDescent="0.35"/>
  <cols>
    <col min="1" max="1" width="2.81640625" style="5" customWidth="1"/>
    <col min="2" max="2" width="3" style="5" customWidth="1"/>
    <col min="3" max="3" width="7.1796875" style="5" customWidth="1"/>
    <col min="4" max="5" width="1.453125" style="5" customWidth="1"/>
    <col min="6" max="6" width="16.54296875" style="5" customWidth="1"/>
    <col min="7" max="8" width="4.81640625" style="5" customWidth="1"/>
    <col min="9" max="9" width="5.1796875" style="5" customWidth="1"/>
    <col min="10" max="10" width="8.81640625" style="5" customWidth="1"/>
    <col min="11" max="11" width="2.26953125" style="5" customWidth="1"/>
    <col min="12" max="12" width="2" style="5" customWidth="1"/>
    <col min="13" max="13" width="11.54296875" style="5" customWidth="1"/>
    <col min="14" max="14" width="2.54296875" style="5" customWidth="1"/>
    <col min="15" max="15" width="2.7265625" style="5" customWidth="1"/>
    <col min="16" max="16" width="3.7265625" style="5" customWidth="1"/>
    <col min="17" max="17" width="3" style="5" customWidth="1"/>
    <col min="18" max="18" width="3.26953125" style="5" customWidth="1"/>
    <col min="19" max="21" width="8.81640625" style="5"/>
    <col min="22" max="22" width="5" style="5" bestFit="1" customWidth="1"/>
    <col min="23" max="23" width="15.54296875" style="5" customWidth="1"/>
    <col min="24" max="24" width="12" style="5" customWidth="1"/>
    <col min="25" max="25" width="9.81640625" style="5" customWidth="1"/>
    <col min="26" max="26" width="19.26953125" style="5" customWidth="1"/>
    <col min="27" max="16384" width="8.81640625" style="5"/>
  </cols>
  <sheetData>
    <row r="1" spans="1:33" ht="15" customHeight="1" x14ac:dyDescent="0.35"/>
    <row r="2" spans="1:33" ht="15.75" customHeight="1" x14ac:dyDescent="0.35">
      <c r="C2" s="202" t="s">
        <v>15</v>
      </c>
      <c r="D2" s="202"/>
      <c r="E2" s="202"/>
      <c r="F2" s="202"/>
      <c r="G2" s="202"/>
      <c r="H2" s="202"/>
      <c r="I2" s="202"/>
      <c r="J2" s="202"/>
      <c r="K2" s="202"/>
      <c r="L2" s="202"/>
      <c r="M2" s="202"/>
      <c r="N2" s="202"/>
      <c r="O2" s="202"/>
      <c r="P2" s="202"/>
      <c r="Q2" s="202"/>
      <c r="R2" s="202"/>
    </row>
    <row r="3" spans="1:33" ht="15.75" customHeight="1" x14ac:dyDescent="0.35">
      <c r="B3" s="6"/>
      <c r="C3" s="6"/>
      <c r="D3" s="6"/>
      <c r="E3" s="6"/>
      <c r="F3" s="6"/>
      <c r="G3" s="6"/>
      <c r="H3" s="6"/>
      <c r="I3" s="6"/>
      <c r="J3" s="6"/>
      <c r="K3" s="6"/>
      <c r="L3" s="6"/>
      <c r="M3" s="6"/>
      <c r="N3" s="6"/>
      <c r="O3" s="6"/>
    </row>
    <row r="4" spans="1:33" ht="22.15" customHeight="1" x14ac:dyDescent="0.35">
      <c r="A4" s="206"/>
      <c r="B4" s="206"/>
      <c r="C4" s="206"/>
      <c r="D4" s="206"/>
      <c r="E4" s="206"/>
      <c r="F4" s="206"/>
      <c r="G4" s="206"/>
      <c r="H4" s="206"/>
      <c r="I4" s="206"/>
      <c r="J4" s="206"/>
      <c r="K4" s="206"/>
      <c r="L4" s="206"/>
      <c r="M4" s="206"/>
      <c r="N4" s="206"/>
      <c r="O4" s="206"/>
    </row>
    <row r="5" spans="1:33" ht="14.5" customHeight="1" x14ac:dyDescent="0.35">
      <c r="F5" s="57"/>
    </row>
    <row r="6" spans="1:33" ht="15.65" customHeight="1" x14ac:dyDescent="0.35">
      <c r="D6" s="40" t="s">
        <v>59</v>
      </c>
      <c r="E6" s="40"/>
      <c r="F6" s="40"/>
      <c r="G6" s="40"/>
      <c r="H6" s="40"/>
      <c r="I6" s="40"/>
      <c r="J6" s="40"/>
      <c r="K6" s="40"/>
      <c r="L6" s="40"/>
      <c r="M6" s="40"/>
      <c r="N6" s="40"/>
      <c r="O6" s="40"/>
      <c r="P6" s="40"/>
      <c r="Q6" s="40"/>
      <c r="R6" s="50"/>
      <c r="U6" s="4"/>
      <c r="V6" s="4"/>
      <c r="W6" s="4"/>
      <c r="X6" s="4"/>
      <c r="Y6" s="4"/>
      <c r="Z6" s="4"/>
      <c r="AA6" s="4"/>
      <c r="AB6" s="4"/>
      <c r="AC6" s="4"/>
      <c r="AD6" s="4"/>
      <c r="AE6" s="4"/>
      <c r="AF6" s="4"/>
      <c r="AG6" s="4"/>
    </row>
    <row r="7" spans="1:33" ht="15.65" customHeight="1" x14ac:dyDescent="0.35">
      <c r="D7" s="262" t="s">
        <v>116</v>
      </c>
      <c r="E7" s="262"/>
      <c r="F7" s="262"/>
      <c r="G7" s="262"/>
      <c r="H7" s="262"/>
      <c r="I7" s="262"/>
      <c r="J7" s="262"/>
      <c r="K7" s="262"/>
      <c r="L7" s="262"/>
      <c r="M7" s="262"/>
      <c r="N7" s="262"/>
      <c r="O7" s="262"/>
      <c r="P7" s="262"/>
      <c r="Q7" s="262"/>
      <c r="R7" s="262"/>
      <c r="T7" s="4"/>
      <c r="U7" s="4"/>
      <c r="V7" s="4"/>
      <c r="W7" s="4"/>
      <c r="X7" s="4"/>
      <c r="Y7" s="4"/>
      <c r="Z7" s="4"/>
      <c r="AA7" s="4"/>
      <c r="AB7" s="4"/>
      <c r="AC7" s="4"/>
      <c r="AD7" s="4"/>
      <c r="AE7" s="4"/>
      <c r="AF7" s="4"/>
      <c r="AG7" s="4"/>
    </row>
    <row r="8" spans="1:33" x14ac:dyDescent="0.35">
      <c r="C8" s="119"/>
      <c r="D8" s="262"/>
      <c r="E8" s="262"/>
      <c r="F8" s="262"/>
      <c r="G8" s="262"/>
      <c r="H8" s="262"/>
      <c r="I8" s="262"/>
      <c r="J8" s="262"/>
      <c r="K8" s="262"/>
      <c r="L8" s="262"/>
      <c r="M8" s="262"/>
      <c r="N8" s="262"/>
      <c r="O8" s="262"/>
      <c r="P8" s="262"/>
      <c r="Q8" s="262"/>
      <c r="R8" s="262"/>
      <c r="U8" s="14"/>
      <c r="V8" s="14"/>
      <c r="W8" s="14"/>
      <c r="X8" s="14"/>
      <c r="Y8" s="14"/>
      <c r="Z8" s="14"/>
      <c r="AA8" s="14"/>
      <c r="AB8" s="14"/>
      <c r="AC8" s="14"/>
      <c r="AD8" s="14"/>
      <c r="AE8" s="14"/>
      <c r="AF8" s="14"/>
      <c r="AG8" s="14"/>
    </row>
    <row r="9" spans="1:33" ht="20.5" customHeight="1" x14ac:dyDescent="0.35">
      <c r="C9" s="119"/>
      <c r="D9" s="262"/>
      <c r="E9" s="262"/>
      <c r="F9" s="262"/>
      <c r="G9" s="262"/>
      <c r="H9" s="262"/>
      <c r="I9" s="262"/>
      <c r="J9" s="262"/>
      <c r="K9" s="262"/>
      <c r="L9" s="262"/>
      <c r="M9" s="262"/>
      <c r="N9" s="262"/>
      <c r="O9" s="262"/>
      <c r="P9" s="262"/>
      <c r="Q9" s="262"/>
      <c r="R9" s="262"/>
    </row>
    <row r="10" spans="1:33" ht="14.5" customHeight="1" x14ac:dyDescent="0.35">
      <c r="B10" s="41"/>
      <c r="J10" s="260" t="s">
        <v>166</v>
      </c>
      <c r="K10" s="260"/>
      <c r="L10" s="260"/>
      <c r="M10" s="260"/>
      <c r="N10" s="260"/>
      <c r="O10" s="260"/>
      <c r="P10" s="260"/>
      <c r="Q10" s="260"/>
    </row>
    <row r="11" spans="1:33" ht="77.150000000000006" customHeight="1" x14ac:dyDescent="0.35">
      <c r="A11" s="1"/>
      <c r="B11" s="261" t="s">
        <v>14</v>
      </c>
      <c r="C11" s="261"/>
      <c r="D11" s="263" t="s">
        <v>128</v>
      </c>
      <c r="E11" s="263"/>
      <c r="F11" s="263"/>
      <c r="G11" s="263"/>
      <c r="H11" s="263"/>
      <c r="I11" s="263"/>
      <c r="J11" s="263" t="s">
        <v>129</v>
      </c>
      <c r="K11" s="263"/>
      <c r="L11" s="263"/>
      <c r="M11" s="263"/>
      <c r="N11" s="263"/>
      <c r="O11" s="208" t="s">
        <v>61</v>
      </c>
      <c r="P11" s="208"/>
      <c r="Q11" s="208"/>
      <c r="T11" s="15"/>
      <c r="U11" s="15"/>
      <c r="V11" s="15"/>
      <c r="W11" s="15"/>
      <c r="X11" s="15"/>
      <c r="Y11" s="15"/>
    </row>
    <row r="12" spans="1:33" ht="71.150000000000006" customHeight="1" x14ac:dyDescent="0.35">
      <c r="A12" s="1"/>
      <c r="B12" s="2"/>
      <c r="C12" s="2"/>
      <c r="D12" s="263"/>
      <c r="E12" s="263"/>
      <c r="F12" s="263"/>
      <c r="G12" s="263"/>
      <c r="H12" s="263"/>
      <c r="I12" s="263"/>
      <c r="J12" s="263"/>
      <c r="K12" s="263"/>
      <c r="L12" s="263"/>
      <c r="M12" s="263"/>
      <c r="N12" s="263"/>
      <c r="O12" s="264">
        <v>1</v>
      </c>
      <c r="P12" s="264"/>
      <c r="Q12" s="72">
        <v>2</v>
      </c>
      <c r="T12" s="282"/>
      <c r="U12" s="282"/>
      <c r="V12" s="282"/>
      <c r="W12" s="282"/>
      <c r="X12" s="282"/>
      <c r="Y12" s="282"/>
      <c r="Z12" s="14"/>
    </row>
    <row r="13" spans="1:33" ht="13.15" customHeight="1" x14ac:dyDescent="0.35">
      <c r="A13" s="1"/>
      <c r="B13" s="51" t="s">
        <v>10</v>
      </c>
      <c r="C13" s="120"/>
      <c r="D13" s="257" t="s">
        <v>63</v>
      </c>
      <c r="E13" s="257"/>
      <c r="F13" s="257"/>
      <c r="G13" s="257"/>
      <c r="H13" s="257"/>
      <c r="I13" s="257"/>
      <c r="J13" s="259"/>
      <c r="K13" s="259"/>
      <c r="L13" s="259"/>
      <c r="M13" s="259"/>
      <c r="N13" s="259"/>
      <c r="O13" s="258"/>
      <c r="P13" s="258"/>
      <c r="Q13" s="154"/>
      <c r="R13" s="8"/>
      <c r="S13" s="8"/>
      <c r="T13" s="282"/>
      <c r="U13" s="282"/>
      <c r="V13" s="282" t="s">
        <v>77</v>
      </c>
      <c r="W13" s="282"/>
      <c r="X13" s="282"/>
      <c r="Y13" s="282"/>
      <c r="Z13" s="14"/>
    </row>
    <row r="14" spans="1:33" ht="13.15" customHeight="1" x14ac:dyDescent="0.35">
      <c r="A14" s="1"/>
      <c r="B14" s="55" t="s">
        <v>6</v>
      </c>
      <c r="C14" s="120"/>
      <c r="D14" s="257" t="s">
        <v>63</v>
      </c>
      <c r="E14" s="257"/>
      <c r="F14" s="257"/>
      <c r="G14" s="257"/>
      <c r="H14" s="257"/>
      <c r="I14" s="257"/>
      <c r="J14" s="259"/>
      <c r="K14" s="259"/>
      <c r="L14" s="259"/>
      <c r="M14" s="259"/>
      <c r="N14" s="259"/>
      <c r="O14" s="258"/>
      <c r="P14" s="258"/>
      <c r="Q14" s="154"/>
      <c r="R14" s="56" t="s">
        <v>33</v>
      </c>
      <c r="T14" s="282"/>
      <c r="U14" s="282" t="s">
        <v>10</v>
      </c>
      <c r="V14" s="282">
        <v>1</v>
      </c>
      <c r="W14" s="282"/>
      <c r="X14" s="282"/>
      <c r="Y14" s="282"/>
      <c r="Z14" s="161"/>
      <c r="AA14" s="11"/>
      <c r="AB14" s="11"/>
      <c r="AC14" s="11"/>
      <c r="AD14" s="11"/>
      <c r="AE14" s="11"/>
      <c r="AF14" s="11"/>
      <c r="AG14" s="11"/>
    </row>
    <row r="15" spans="1:33" ht="13.15" customHeight="1" x14ac:dyDescent="0.35">
      <c r="A15" s="1"/>
      <c r="B15" s="51" t="s">
        <v>4</v>
      </c>
      <c r="C15" s="120"/>
      <c r="D15" s="257" t="s">
        <v>63</v>
      </c>
      <c r="E15" s="257"/>
      <c r="F15" s="257"/>
      <c r="G15" s="257"/>
      <c r="H15" s="257"/>
      <c r="I15" s="257"/>
      <c r="J15" s="259"/>
      <c r="K15" s="259"/>
      <c r="L15" s="259"/>
      <c r="M15" s="259"/>
      <c r="N15" s="259"/>
      <c r="O15" s="258"/>
      <c r="P15" s="258"/>
      <c r="Q15" s="154"/>
      <c r="R15" s="8"/>
      <c r="T15" s="282"/>
      <c r="U15" s="282" t="s">
        <v>6</v>
      </c>
      <c r="V15" s="282">
        <v>1</v>
      </c>
      <c r="W15" s="282"/>
      <c r="X15" s="282"/>
      <c r="Y15" s="282"/>
      <c r="Z15" s="160"/>
      <c r="AA15" s="11"/>
      <c r="AB15" s="11"/>
      <c r="AC15" s="11"/>
      <c r="AD15" s="11"/>
      <c r="AE15" s="11"/>
      <c r="AF15" s="11"/>
      <c r="AG15" s="11"/>
    </row>
    <row r="16" spans="1:33" ht="13.15" customHeight="1" x14ac:dyDescent="0.35">
      <c r="A16" s="43"/>
      <c r="B16" s="207"/>
      <c r="C16" s="207"/>
      <c r="D16" s="2"/>
      <c r="E16" s="2"/>
      <c r="F16" s="180"/>
      <c r="G16" s="123"/>
      <c r="H16" s="123"/>
      <c r="I16" s="123"/>
      <c r="J16" s="123"/>
      <c r="K16" s="212"/>
      <c r="L16" s="212"/>
      <c r="M16" s="214"/>
      <c r="N16" s="214"/>
      <c r="O16" s="214"/>
      <c r="P16" s="214"/>
      <c r="Q16" s="44"/>
      <c r="R16" s="8"/>
      <c r="T16" s="282"/>
      <c r="U16" s="282" t="s">
        <v>4</v>
      </c>
      <c r="V16" s="282">
        <v>1</v>
      </c>
      <c r="W16" s="282"/>
      <c r="X16" s="282"/>
      <c r="Y16" s="282"/>
      <c r="Z16" s="160"/>
      <c r="AA16" s="11"/>
      <c r="AB16" s="11"/>
      <c r="AC16" s="11"/>
      <c r="AD16" s="11"/>
      <c r="AE16" s="11"/>
      <c r="AF16" s="11"/>
      <c r="AG16" s="11"/>
    </row>
    <row r="17" spans="1:34" ht="13.15" customHeight="1" x14ac:dyDescent="0.35">
      <c r="A17" s="43"/>
      <c r="B17" s="9" t="s">
        <v>109</v>
      </c>
      <c r="C17" s="9"/>
      <c r="D17" s="9"/>
      <c r="E17" s="9"/>
      <c r="F17" s="9"/>
      <c r="G17" s="9"/>
      <c r="H17" s="9"/>
      <c r="I17" s="9"/>
      <c r="J17" s="9"/>
      <c r="K17" s="9"/>
      <c r="L17" s="9"/>
      <c r="M17" s="9"/>
      <c r="N17" s="9"/>
      <c r="T17" s="282"/>
      <c r="U17" s="282"/>
      <c r="V17" s="282"/>
      <c r="W17" s="282"/>
      <c r="X17" s="282"/>
      <c r="Y17" s="282"/>
      <c r="Z17" s="11"/>
      <c r="AA17" s="11"/>
      <c r="AB17" s="11"/>
      <c r="AC17" s="11"/>
      <c r="AD17" s="11"/>
      <c r="AE17" s="11"/>
      <c r="AF17" s="11"/>
      <c r="AG17" s="11"/>
    </row>
    <row r="18" spans="1:34" ht="13.15" customHeight="1" x14ac:dyDescent="0.35">
      <c r="A18" s="43"/>
      <c r="B18" s="9" t="s">
        <v>39</v>
      </c>
      <c r="C18" s="9"/>
      <c r="D18" s="9"/>
      <c r="E18" s="9"/>
      <c r="F18" s="9"/>
      <c r="G18" s="9" t="s">
        <v>0</v>
      </c>
      <c r="J18" s="9"/>
      <c r="K18" s="9" t="s">
        <v>40</v>
      </c>
      <c r="N18" s="9" t="s">
        <v>41</v>
      </c>
      <c r="T18" s="282"/>
      <c r="U18" s="282"/>
      <c r="V18" s="282"/>
      <c r="W18" s="282"/>
      <c r="X18" s="282"/>
      <c r="Y18" s="282"/>
      <c r="AH18" s="111"/>
    </row>
    <row r="19" spans="1:34" ht="13.15" customHeight="1" x14ac:dyDescent="0.35">
      <c r="A19" s="1"/>
      <c r="B19" s="9"/>
      <c r="C19" s="9"/>
      <c r="D19" s="9"/>
      <c r="E19" s="9"/>
      <c r="F19" s="179"/>
      <c r="H19" s="9"/>
      <c r="I19" s="9"/>
      <c r="J19" s="9"/>
      <c r="K19" s="9"/>
      <c r="L19" s="9"/>
      <c r="M19" s="9"/>
      <c r="N19" s="9"/>
      <c r="P19" s="10"/>
      <c r="T19" s="282"/>
      <c r="U19" s="282"/>
      <c r="V19" s="282"/>
      <c r="W19" s="282"/>
      <c r="X19" s="282"/>
      <c r="Y19" s="282"/>
      <c r="AH19" s="111"/>
    </row>
    <row r="20" spans="1:34" ht="13.15" customHeight="1" x14ac:dyDescent="0.35">
      <c r="A20" s="1"/>
      <c r="B20" s="113"/>
      <c r="C20" s="113"/>
      <c r="D20" s="113"/>
      <c r="E20" s="113"/>
      <c r="F20" s="111"/>
      <c r="G20" s="113"/>
      <c r="H20" s="113"/>
      <c r="I20" s="113"/>
      <c r="J20" s="113"/>
      <c r="K20" s="113"/>
      <c r="L20" s="113"/>
      <c r="M20" s="113"/>
      <c r="N20" s="113"/>
      <c r="O20" s="111"/>
      <c r="P20" s="101"/>
      <c r="Q20" s="111"/>
      <c r="T20" s="282"/>
      <c r="U20" s="282"/>
      <c r="V20" s="282"/>
      <c r="W20" s="282"/>
      <c r="X20" s="282"/>
      <c r="Y20" s="282"/>
      <c r="AH20" s="111"/>
    </row>
    <row r="21" spans="1:34" ht="13.15" customHeight="1" x14ac:dyDescent="0.35">
      <c r="A21" s="1"/>
      <c r="B21" s="51"/>
      <c r="C21" s="51"/>
      <c r="D21" s="43"/>
      <c r="E21" s="43"/>
      <c r="F21" s="53"/>
      <c r="G21" s="53"/>
      <c r="H21" s="53"/>
      <c r="I21" s="52"/>
      <c r="J21" s="52"/>
      <c r="K21" s="53"/>
      <c r="L21" s="52"/>
      <c r="M21" s="52"/>
      <c r="N21" s="52"/>
      <c r="O21" s="52"/>
      <c r="P21" s="52"/>
      <c r="Q21" s="54"/>
      <c r="T21" s="282"/>
      <c r="U21" s="282"/>
      <c r="V21" s="282"/>
      <c r="W21" s="282"/>
      <c r="X21" s="282"/>
      <c r="Y21" s="282"/>
      <c r="AH21" s="111"/>
    </row>
    <row r="22" spans="1:34" ht="13.15" customHeight="1" x14ac:dyDescent="0.35">
      <c r="A22" s="1"/>
      <c r="B22" s="111"/>
      <c r="C22" s="97"/>
      <c r="D22" s="112"/>
      <c r="E22" s="112"/>
      <c r="F22" s="53"/>
      <c r="G22" s="53"/>
      <c r="H22" s="53"/>
      <c r="I22" s="52"/>
      <c r="J22" s="52"/>
      <c r="K22" s="53"/>
      <c r="L22" s="53"/>
      <c r="M22" s="52"/>
      <c r="N22" s="52"/>
      <c r="O22" s="52"/>
      <c r="P22" s="52"/>
      <c r="Q22" s="54"/>
      <c r="U22" s="282"/>
      <c r="V22" s="282">
        <f>100/4</f>
        <v>25</v>
      </c>
      <c r="W22" s="282"/>
      <c r="AH22" s="111"/>
    </row>
    <row r="23" spans="1:34" ht="13.15" customHeight="1" x14ac:dyDescent="0.35">
      <c r="A23" s="1"/>
      <c r="B23" s="97"/>
      <c r="C23" s="97"/>
      <c r="D23" s="43"/>
      <c r="E23" s="43"/>
      <c r="F23" s="53"/>
      <c r="G23" s="53"/>
      <c r="H23" s="53"/>
      <c r="I23" s="52"/>
      <c r="J23" s="52"/>
      <c r="K23" s="53"/>
      <c r="L23" s="53"/>
      <c r="M23" s="52"/>
      <c r="N23" s="52"/>
      <c r="O23" s="52"/>
      <c r="P23" s="52"/>
      <c r="Q23" s="54"/>
      <c r="U23" s="282"/>
      <c r="V23" s="282">
        <f>25*3</f>
        <v>75</v>
      </c>
      <c r="W23" s="282"/>
      <c r="AH23" s="111"/>
    </row>
    <row r="24" spans="1:34" ht="14.5" customHeight="1" x14ac:dyDescent="0.35">
      <c r="A24" s="1"/>
      <c r="B24" s="97"/>
      <c r="C24" s="97"/>
      <c r="D24" s="112"/>
      <c r="E24" s="112"/>
      <c r="F24" s="53"/>
      <c r="G24" s="53"/>
      <c r="H24" s="53"/>
      <c r="I24" s="52"/>
      <c r="J24" s="52"/>
      <c r="K24" s="53"/>
      <c r="L24" s="53"/>
      <c r="M24" s="52"/>
      <c r="N24" s="52"/>
      <c r="O24" s="52"/>
      <c r="P24" s="52"/>
      <c r="Q24" s="54"/>
      <c r="U24" s="282"/>
      <c r="V24" s="282">
        <f>90*0.25</f>
        <v>22.5</v>
      </c>
      <c r="W24" s="282"/>
      <c r="AH24" s="111"/>
    </row>
    <row r="25" spans="1:34" ht="13.15" customHeight="1" x14ac:dyDescent="0.35">
      <c r="B25" s="111"/>
      <c r="C25" s="111"/>
      <c r="D25" s="111"/>
      <c r="E25" s="111"/>
      <c r="F25" s="111"/>
      <c r="G25" s="111"/>
      <c r="H25" s="111"/>
      <c r="I25" s="111"/>
      <c r="J25" s="111"/>
      <c r="K25" s="111"/>
      <c r="L25" s="111"/>
      <c r="M25" s="111"/>
      <c r="N25" s="111"/>
      <c r="O25" s="111"/>
      <c r="P25" s="111"/>
      <c r="Q25" s="111"/>
      <c r="AH25" s="111"/>
    </row>
    <row r="26" spans="1:34" ht="13.15" customHeight="1" x14ac:dyDescent="0.35">
      <c r="B26" s="111"/>
      <c r="C26" s="111"/>
      <c r="D26" s="111"/>
      <c r="E26" s="111"/>
      <c r="F26" s="111"/>
      <c r="G26" s="111"/>
      <c r="H26" s="111"/>
      <c r="I26" s="111"/>
      <c r="J26" s="111"/>
      <c r="K26" s="111"/>
      <c r="L26" s="111"/>
      <c r="M26" s="111"/>
      <c r="N26" s="111"/>
      <c r="O26" s="111"/>
      <c r="P26" s="111"/>
      <c r="Q26" s="111"/>
      <c r="AH26" s="111"/>
    </row>
    <row r="27" spans="1:34" ht="13.15" customHeight="1" x14ac:dyDescent="0.35">
      <c r="B27" s="111"/>
      <c r="C27" s="111"/>
      <c r="D27" s="111"/>
      <c r="E27" s="111"/>
      <c r="F27" s="111"/>
      <c r="G27" s="111"/>
      <c r="H27" s="111"/>
      <c r="I27" s="111"/>
      <c r="J27" s="111"/>
      <c r="K27" s="111"/>
      <c r="L27" s="111"/>
      <c r="M27" s="111"/>
      <c r="N27" s="111"/>
      <c r="O27" s="111"/>
      <c r="P27" s="111"/>
      <c r="Q27" s="111"/>
      <c r="AH27" s="111"/>
    </row>
    <row r="28" spans="1:34" ht="13.15" customHeight="1" x14ac:dyDescent="0.35">
      <c r="B28" s="111"/>
      <c r="C28" s="111"/>
      <c r="D28" s="111"/>
      <c r="E28" s="111"/>
      <c r="F28" s="111"/>
      <c r="G28" s="111"/>
      <c r="H28" s="111"/>
      <c r="I28" s="111"/>
      <c r="J28" s="111"/>
      <c r="K28" s="111"/>
      <c r="L28" s="111"/>
      <c r="M28" s="111"/>
      <c r="N28" s="111"/>
      <c r="O28" s="111"/>
      <c r="P28" s="111"/>
      <c r="Q28" s="111"/>
      <c r="AH28" s="111"/>
    </row>
    <row r="29" spans="1:34" ht="14.5" customHeight="1" x14ac:dyDescent="0.35">
      <c r="B29" s="113"/>
      <c r="C29" s="113"/>
      <c r="D29" s="113"/>
      <c r="E29" s="113"/>
      <c r="F29" s="111"/>
      <c r="G29" s="113"/>
      <c r="H29" s="113"/>
      <c r="I29" s="113"/>
      <c r="J29" s="113"/>
      <c r="K29" s="113"/>
      <c r="L29" s="113"/>
      <c r="M29" s="113"/>
      <c r="N29" s="113"/>
      <c r="O29" s="111"/>
      <c r="P29" s="101"/>
      <c r="Q29" s="111"/>
      <c r="AH29" s="111"/>
    </row>
    <row r="30" spans="1:34" ht="14.5" customHeight="1" x14ac:dyDescent="0.35">
      <c r="B30" s="111"/>
      <c r="C30" s="111"/>
      <c r="D30" s="111"/>
      <c r="E30" s="111"/>
      <c r="F30" s="111"/>
      <c r="G30" s="111"/>
      <c r="H30" s="111"/>
      <c r="I30" s="111"/>
      <c r="J30" s="111"/>
      <c r="K30" s="111"/>
      <c r="L30" s="111"/>
      <c r="M30" s="111"/>
      <c r="N30" s="111"/>
      <c r="O30" s="111"/>
      <c r="P30" s="101"/>
      <c r="Q30" s="111"/>
      <c r="AH30" s="111"/>
    </row>
    <row r="31" spans="1:34" ht="14.5" customHeight="1" x14ac:dyDescent="0.35">
      <c r="B31" s="111"/>
      <c r="C31" s="111"/>
      <c r="D31" s="111"/>
      <c r="E31" s="111"/>
      <c r="F31" s="111"/>
      <c r="G31" s="111"/>
      <c r="H31" s="111"/>
      <c r="I31" s="111"/>
      <c r="J31" s="111"/>
      <c r="K31" s="111"/>
      <c r="L31" s="111"/>
      <c r="M31" s="111"/>
      <c r="N31" s="111"/>
      <c r="O31" s="111"/>
      <c r="P31" s="111"/>
      <c r="Q31" s="111"/>
      <c r="AH31" s="111"/>
    </row>
    <row r="32" spans="1:34" ht="14.5" customHeight="1" x14ac:dyDescent="0.35">
      <c r="B32" s="111"/>
      <c r="C32" s="111"/>
      <c r="D32" s="111"/>
      <c r="E32" s="111"/>
      <c r="F32" s="111"/>
      <c r="G32" s="111"/>
      <c r="H32" s="111"/>
      <c r="I32" s="111"/>
      <c r="J32" s="111"/>
      <c r="K32" s="111"/>
      <c r="L32" s="111"/>
      <c r="M32" s="111"/>
      <c r="N32" s="111"/>
      <c r="O32" s="111"/>
      <c r="P32" s="111"/>
      <c r="Q32" s="111"/>
      <c r="AH32" s="111"/>
    </row>
    <row r="33" spans="2:34" ht="14.5" customHeight="1" x14ac:dyDescent="0.35">
      <c r="B33" s="111"/>
      <c r="C33" s="111"/>
      <c r="D33" s="111"/>
      <c r="E33" s="111"/>
      <c r="F33" s="111"/>
      <c r="G33" s="111"/>
      <c r="H33" s="111"/>
      <c r="I33" s="111"/>
      <c r="J33" s="111"/>
      <c r="K33" s="111"/>
      <c r="L33" s="111"/>
      <c r="M33" s="111"/>
      <c r="N33" s="111"/>
      <c r="O33" s="111"/>
      <c r="P33" s="111"/>
      <c r="Q33" s="111"/>
      <c r="AH33" s="111"/>
    </row>
    <row r="34" spans="2:34" ht="14.5" customHeight="1" x14ac:dyDescent="0.35">
      <c r="B34" s="111"/>
      <c r="C34" s="111"/>
      <c r="D34" s="111"/>
      <c r="E34" s="111"/>
      <c r="F34" s="111"/>
      <c r="G34" s="111"/>
      <c r="H34" s="111"/>
      <c r="I34" s="111"/>
      <c r="J34" s="111"/>
      <c r="K34" s="111"/>
      <c r="L34" s="111"/>
      <c r="M34" s="111"/>
      <c r="N34" s="111"/>
      <c r="O34" s="111"/>
      <c r="P34" s="111"/>
      <c r="Q34" s="111"/>
      <c r="AH34" s="111"/>
    </row>
    <row r="35" spans="2:34" ht="14.5" customHeight="1" x14ac:dyDescent="0.35">
      <c r="B35" s="111"/>
      <c r="C35" s="111"/>
      <c r="D35" s="111"/>
      <c r="E35" s="111"/>
      <c r="F35" s="111"/>
      <c r="G35" s="111"/>
      <c r="H35" s="111"/>
      <c r="I35" s="111"/>
      <c r="J35" s="111"/>
      <c r="K35" s="111"/>
      <c r="L35" s="111"/>
      <c r="M35" s="111"/>
      <c r="N35" s="111"/>
      <c r="O35" s="111"/>
      <c r="P35" s="111"/>
      <c r="Q35" s="111"/>
      <c r="AH35" s="111"/>
    </row>
    <row r="36" spans="2:34" ht="14.5" customHeight="1" x14ac:dyDescent="0.35">
      <c r="B36" s="111"/>
      <c r="C36" s="111"/>
      <c r="D36" s="111"/>
      <c r="E36" s="111"/>
      <c r="F36" s="111"/>
      <c r="G36" s="111"/>
      <c r="H36" s="111"/>
      <c r="I36" s="111"/>
      <c r="J36" s="111"/>
      <c r="K36" s="111"/>
      <c r="L36" s="111"/>
      <c r="M36" s="111"/>
      <c r="N36" s="111"/>
      <c r="O36" s="111"/>
      <c r="P36" s="111"/>
      <c r="Q36" s="111"/>
      <c r="AH36" s="111"/>
    </row>
    <row r="37" spans="2:34" ht="14.5" customHeight="1" x14ac:dyDescent="0.35">
      <c r="B37" s="111"/>
      <c r="C37" s="111"/>
      <c r="D37" s="111"/>
      <c r="E37" s="111"/>
      <c r="F37" s="111"/>
      <c r="G37" s="111"/>
      <c r="H37" s="111"/>
      <c r="I37" s="111"/>
      <c r="J37" s="111"/>
      <c r="K37" s="111"/>
      <c r="L37" s="111"/>
      <c r="M37" s="111"/>
      <c r="N37" s="111"/>
      <c r="O37" s="111"/>
      <c r="P37" s="111"/>
      <c r="Q37" s="111"/>
      <c r="AH37" s="111"/>
    </row>
    <row r="38" spans="2:34" ht="14.5" customHeight="1" x14ac:dyDescent="0.35">
      <c r="B38" s="111"/>
      <c r="C38" s="111"/>
      <c r="D38" s="111"/>
      <c r="E38" s="111"/>
      <c r="F38" s="111"/>
      <c r="G38" s="111"/>
      <c r="H38" s="111"/>
      <c r="I38" s="111"/>
      <c r="J38" s="111"/>
      <c r="K38" s="111"/>
      <c r="L38" s="111"/>
      <c r="M38" s="111"/>
      <c r="N38" s="111"/>
      <c r="O38" s="111"/>
      <c r="P38" s="111"/>
      <c r="Q38" s="111"/>
      <c r="AH38" s="111"/>
    </row>
    <row r="39" spans="2:34" x14ac:dyDescent="0.35">
      <c r="B39" s="111"/>
      <c r="C39" s="111"/>
      <c r="D39" s="111"/>
      <c r="E39" s="111"/>
      <c r="F39" s="111"/>
      <c r="G39" s="111"/>
      <c r="H39" s="111"/>
      <c r="I39" s="111"/>
      <c r="J39" s="111"/>
      <c r="K39" s="111"/>
      <c r="L39" s="111"/>
      <c r="M39" s="111"/>
      <c r="N39" s="111"/>
      <c r="O39" s="111"/>
      <c r="P39" s="111"/>
      <c r="Q39" s="111"/>
    </row>
    <row r="40" spans="2:34" ht="15" customHeight="1" x14ac:dyDescent="0.35">
      <c r="B40" s="111"/>
      <c r="C40" s="111"/>
      <c r="D40" s="111"/>
      <c r="E40" s="111"/>
      <c r="F40" s="111"/>
      <c r="G40" s="111"/>
      <c r="H40" s="111"/>
      <c r="I40" s="111"/>
      <c r="J40" s="111"/>
      <c r="K40" s="111"/>
      <c r="L40" s="111"/>
      <c r="M40" s="111"/>
      <c r="N40" s="111"/>
      <c r="O40" s="111"/>
      <c r="P40" s="111"/>
      <c r="Q40" s="111"/>
    </row>
    <row r="41" spans="2:34" ht="15" customHeight="1" x14ac:dyDescent="0.35">
      <c r="B41" s="256" t="s">
        <v>130</v>
      </c>
      <c r="C41" s="256"/>
      <c r="D41" s="256"/>
      <c r="E41" s="256"/>
      <c r="F41" s="256"/>
      <c r="G41" s="256"/>
      <c r="H41" s="256"/>
      <c r="I41" s="256"/>
      <c r="J41" s="256"/>
      <c r="K41" s="256"/>
      <c r="L41" s="256"/>
      <c r="M41" s="256"/>
      <c r="N41" s="256"/>
      <c r="O41" s="256"/>
      <c r="P41" s="256"/>
      <c r="Q41" s="159"/>
      <c r="R41" s="114"/>
    </row>
    <row r="42" spans="2:34" x14ac:dyDescent="0.35">
      <c r="B42" s="256"/>
      <c r="C42" s="256"/>
      <c r="D42" s="256"/>
      <c r="E42" s="256"/>
      <c r="F42" s="256"/>
      <c r="G42" s="256"/>
      <c r="H42" s="256"/>
      <c r="I42" s="256"/>
      <c r="J42" s="256"/>
      <c r="K42" s="256"/>
      <c r="L42" s="256"/>
      <c r="M42" s="256"/>
      <c r="N42" s="256"/>
      <c r="O42" s="256"/>
      <c r="P42" s="256"/>
      <c r="Q42" s="159"/>
      <c r="R42" s="114"/>
    </row>
    <row r="43" spans="2:34" ht="14.5" customHeight="1" x14ac:dyDescent="0.35">
      <c r="B43" s="256"/>
      <c r="C43" s="256"/>
      <c r="D43" s="256"/>
      <c r="E43" s="256"/>
      <c r="F43" s="256"/>
      <c r="G43" s="256"/>
      <c r="H43" s="256"/>
      <c r="I43" s="256"/>
      <c r="J43" s="256"/>
      <c r="K43" s="256"/>
      <c r="L43" s="256"/>
      <c r="M43" s="256"/>
      <c r="N43" s="256"/>
      <c r="O43" s="256"/>
      <c r="P43" s="256"/>
      <c r="Q43" s="159"/>
      <c r="R43" s="114"/>
    </row>
    <row r="44" spans="2:34" ht="14.5" customHeight="1" x14ac:dyDescent="0.35">
      <c r="B44" s="256"/>
      <c r="C44" s="256"/>
      <c r="D44" s="256"/>
      <c r="E44" s="256"/>
      <c r="F44" s="256"/>
      <c r="G44" s="256"/>
      <c r="H44" s="256"/>
      <c r="I44" s="256"/>
      <c r="J44" s="256"/>
      <c r="K44" s="256"/>
      <c r="L44" s="256"/>
      <c r="M44" s="256"/>
      <c r="N44" s="256"/>
      <c r="O44" s="256"/>
      <c r="P44" s="256"/>
      <c r="Q44" s="159"/>
      <c r="R44" s="114"/>
    </row>
    <row r="45" spans="2:34" x14ac:dyDescent="0.35">
      <c r="B45" s="256"/>
      <c r="C45" s="256"/>
      <c r="D45" s="256"/>
      <c r="E45" s="256"/>
      <c r="F45" s="256"/>
      <c r="G45" s="256"/>
      <c r="H45" s="256"/>
      <c r="I45" s="256"/>
      <c r="J45" s="256"/>
      <c r="K45" s="256"/>
      <c r="L45" s="256"/>
      <c r="M45" s="256"/>
      <c r="N45" s="256"/>
      <c r="O45" s="256"/>
      <c r="P45" s="256"/>
      <c r="Q45" s="159"/>
      <c r="R45" s="114"/>
    </row>
    <row r="46" spans="2:34" x14ac:dyDescent="0.35">
      <c r="B46" s="256"/>
      <c r="C46" s="256"/>
      <c r="D46" s="256"/>
      <c r="E46" s="256"/>
      <c r="F46" s="256"/>
      <c r="G46" s="256"/>
      <c r="H46" s="256"/>
      <c r="I46" s="256"/>
      <c r="J46" s="256"/>
      <c r="K46" s="256"/>
      <c r="L46" s="256"/>
      <c r="M46" s="256"/>
      <c r="N46" s="256"/>
      <c r="O46" s="256"/>
      <c r="P46" s="256"/>
      <c r="Q46" s="159"/>
      <c r="R46" s="114"/>
    </row>
    <row r="47" spans="2:34" x14ac:dyDescent="0.35">
      <c r="B47" s="256"/>
      <c r="C47" s="256"/>
      <c r="D47" s="256"/>
      <c r="E47" s="256"/>
      <c r="F47" s="256"/>
      <c r="G47" s="256"/>
      <c r="H47" s="256"/>
      <c r="I47" s="256"/>
      <c r="J47" s="256"/>
      <c r="K47" s="256"/>
      <c r="L47" s="256"/>
      <c r="M47" s="256"/>
      <c r="N47" s="256"/>
      <c r="O47" s="256"/>
      <c r="P47" s="256"/>
    </row>
    <row r="48" spans="2:34" ht="27.75" customHeight="1" x14ac:dyDescent="0.35">
      <c r="B48" s="256"/>
      <c r="C48" s="256"/>
      <c r="D48" s="256"/>
      <c r="E48" s="256"/>
      <c r="F48" s="256"/>
      <c r="G48" s="256"/>
      <c r="H48" s="256"/>
      <c r="I48" s="256"/>
      <c r="J48" s="256"/>
      <c r="K48" s="256"/>
      <c r="L48" s="256"/>
      <c r="M48" s="256"/>
      <c r="N48" s="256"/>
      <c r="O48" s="256"/>
      <c r="P48" s="256"/>
    </row>
    <row r="49" spans="1:16" ht="15" customHeight="1" x14ac:dyDescent="0.35">
      <c r="A49" s="13"/>
      <c r="B49" s="176"/>
      <c r="C49" s="175"/>
      <c r="D49" s="175"/>
      <c r="E49" s="175"/>
      <c r="F49" s="175"/>
      <c r="G49" s="175"/>
      <c r="H49" s="175"/>
      <c r="I49" s="175"/>
      <c r="J49" s="175"/>
      <c r="K49" s="175"/>
      <c r="M49" s="176"/>
      <c r="O49" s="175"/>
      <c r="P49" s="175"/>
    </row>
    <row r="50" spans="1:16" x14ac:dyDescent="0.35">
      <c r="B50" s="175"/>
      <c r="C50" s="175"/>
      <c r="D50" s="175"/>
      <c r="E50" s="175"/>
      <c r="F50" s="175"/>
      <c r="G50" s="175"/>
      <c r="H50" s="175"/>
      <c r="I50" s="175"/>
      <c r="J50" s="175"/>
      <c r="K50" s="175"/>
      <c r="L50" s="175"/>
      <c r="M50" s="175"/>
      <c r="N50" s="175"/>
      <c r="O50" s="175"/>
      <c r="P50" s="175"/>
    </row>
    <row r="51" spans="1:16" x14ac:dyDescent="0.35">
      <c r="B51" s="175"/>
      <c r="C51" s="175"/>
      <c r="D51" s="175"/>
      <c r="E51" s="175"/>
      <c r="F51" s="175"/>
      <c r="G51" s="175"/>
      <c r="H51" s="175"/>
      <c r="I51" s="175"/>
      <c r="J51" s="175"/>
      <c r="K51" s="175"/>
      <c r="L51" s="175"/>
      <c r="M51" s="175"/>
      <c r="N51" s="175"/>
      <c r="O51" s="175"/>
      <c r="P51" s="175"/>
    </row>
    <row r="52" spans="1:16" x14ac:dyDescent="0.35">
      <c r="B52" s="175"/>
      <c r="C52" s="175"/>
      <c r="D52" s="175"/>
      <c r="E52" s="175"/>
      <c r="F52" s="175"/>
      <c r="G52" s="175"/>
      <c r="H52" s="175"/>
      <c r="I52" s="175"/>
      <c r="J52" s="175"/>
      <c r="K52" s="175"/>
      <c r="L52" s="175"/>
      <c r="M52" s="175"/>
      <c r="N52" s="175"/>
      <c r="O52" s="175"/>
      <c r="P52" s="175"/>
    </row>
    <row r="53" spans="1:16" x14ac:dyDescent="0.35">
      <c r="B53" s="175"/>
      <c r="C53" s="175"/>
      <c r="D53" s="175"/>
      <c r="E53" s="175"/>
      <c r="F53" s="175"/>
      <c r="G53" s="175"/>
      <c r="H53" s="175"/>
      <c r="I53" s="175"/>
      <c r="J53" s="175"/>
      <c r="K53" s="175"/>
      <c r="L53" s="175"/>
      <c r="M53" s="175"/>
      <c r="N53" s="175"/>
      <c r="O53" s="175"/>
      <c r="P53" s="175"/>
    </row>
    <row r="54" spans="1:16" x14ac:dyDescent="0.35">
      <c r="B54" s="175"/>
      <c r="C54" s="175"/>
      <c r="D54" s="175"/>
      <c r="E54" s="175"/>
      <c r="F54" s="175"/>
      <c r="G54" s="175"/>
      <c r="H54" s="175"/>
      <c r="I54" s="175"/>
      <c r="J54" s="175"/>
      <c r="K54" s="175"/>
      <c r="L54" s="175"/>
      <c r="M54" s="175"/>
      <c r="N54" s="175"/>
      <c r="O54" s="175"/>
      <c r="P54" s="175"/>
    </row>
    <row r="55" spans="1:16" x14ac:dyDescent="0.35">
      <c r="B55" s="175"/>
      <c r="C55" s="175"/>
      <c r="D55" s="175"/>
      <c r="E55" s="175"/>
      <c r="F55" s="175"/>
      <c r="G55" s="175"/>
      <c r="H55" s="175"/>
      <c r="I55" s="175"/>
      <c r="J55" s="175"/>
      <c r="K55" s="175"/>
      <c r="L55" s="175"/>
      <c r="M55" s="175"/>
      <c r="N55" s="175"/>
      <c r="O55" s="175"/>
      <c r="P55" s="175"/>
    </row>
    <row r="56" spans="1:16" x14ac:dyDescent="0.35">
      <c r="B56" s="175"/>
      <c r="C56" s="175"/>
      <c r="D56" s="175"/>
      <c r="E56" s="175"/>
      <c r="F56" s="175"/>
      <c r="G56" s="175"/>
      <c r="H56" s="175"/>
      <c r="I56" s="175"/>
      <c r="J56" s="175"/>
      <c r="K56" s="175"/>
      <c r="L56" s="175"/>
      <c r="M56" s="175"/>
      <c r="N56" s="175"/>
      <c r="O56" s="175"/>
      <c r="P56" s="175"/>
    </row>
  </sheetData>
  <mergeCells count="22">
    <mergeCell ref="J14:N14"/>
    <mergeCell ref="C2:R2"/>
    <mergeCell ref="A4:O4"/>
    <mergeCell ref="J10:Q10"/>
    <mergeCell ref="B11:C11"/>
    <mergeCell ref="D7:R9"/>
    <mergeCell ref="D11:I12"/>
    <mergeCell ref="O12:P12"/>
    <mergeCell ref="O11:Q11"/>
    <mergeCell ref="J11:N12"/>
    <mergeCell ref="J13:N13"/>
    <mergeCell ref="J15:N15"/>
    <mergeCell ref="B41:P48"/>
    <mergeCell ref="D13:I13"/>
    <mergeCell ref="O13:P13"/>
    <mergeCell ref="O14:P14"/>
    <mergeCell ref="O15:P15"/>
    <mergeCell ref="D15:I15"/>
    <mergeCell ref="D14:I14"/>
    <mergeCell ref="B16:C16"/>
    <mergeCell ref="K16:L16"/>
    <mergeCell ref="M16:P16"/>
  </mergeCells>
  <conditionalFormatting sqref="Q13:Q15">
    <cfRule type="iconSet" priority="6">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55257598-1426-4EEA-9864-59E0A9D78B4F}">
            <x14:iconSet iconSet="4TrafficLights" showValue="0" custom="1">
              <x14:cfvo type="percent">
                <xm:f>0</xm:f>
              </x14:cfvo>
              <x14:cfvo type="num">
                <xm:f>0.8</xm:f>
              </x14:cfvo>
              <x14:cfvo type="num">
                <xm:f>0.9</xm:f>
              </x14:cfvo>
              <x14:cfvo type="num">
                <xm:f>1</xm:f>
              </x14:cfvo>
              <x14:cfIcon iconSet="4RedToBlack" iconId="3"/>
              <x14:cfIcon iconSet="4RedToBlack" iconId="2"/>
              <x14:cfIcon iconSet="3TrafficLights1" iconId="1"/>
              <x14:cfIcon iconSet="3TrafficLights1" iconId="2"/>
            </x14:iconSet>
          </x14:cfRule>
          <xm:sqref>Q22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8">
    <pageSetUpPr fitToPage="1"/>
  </sheetPr>
  <dimension ref="A1:AG51"/>
  <sheetViews>
    <sheetView workbookViewId="0">
      <selection activeCell="C3" sqref="C3"/>
    </sheetView>
  </sheetViews>
  <sheetFormatPr defaultColWidth="8.81640625" defaultRowHeight="14.5" x14ac:dyDescent="0.35"/>
  <cols>
    <col min="1" max="1" width="10.26953125" style="58" customWidth="1"/>
    <col min="2" max="2" width="3" style="58" customWidth="1"/>
    <col min="3" max="3" width="7.1796875" style="58" customWidth="1"/>
    <col min="4" max="5" width="0.81640625" style="58" customWidth="1"/>
    <col min="6" max="6" width="15.81640625" style="58" customWidth="1"/>
    <col min="7" max="7" width="14.54296875" style="58" customWidth="1"/>
    <col min="8" max="8" width="12.54296875" style="58" customWidth="1"/>
    <col min="9" max="9" width="13.1796875" style="58" customWidth="1"/>
    <col min="10" max="11" width="2.26953125" style="58" customWidth="1"/>
    <col min="12" max="12" width="2.1796875" style="58" customWidth="1"/>
    <col min="13" max="13" width="3" style="58" customWidth="1"/>
    <col min="14" max="14" width="2" style="58" customWidth="1"/>
    <col min="15" max="15" width="2.7265625" style="58" hidden="1" customWidth="1"/>
    <col min="16" max="16" width="3.7265625" style="58" customWidth="1"/>
    <col min="17" max="17" width="2.81640625" style="58" customWidth="1"/>
    <col min="18" max="18" width="6.26953125" style="58" customWidth="1"/>
    <col min="19" max="19" width="8.81640625" style="58"/>
    <col min="20" max="20" width="7.54296875" style="58" customWidth="1"/>
    <col min="21" max="21" width="8.81640625" style="58"/>
    <col min="22" max="22" width="15.7265625" style="58" customWidth="1"/>
    <col min="23" max="23" width="13.1796875" style="58" customWidth="1"/>
    <col min="24" max="16384" width="8.81640625" style="58"/>
  </cols>
  <sheetData>
    <row r="1" spans="1:33" ht="15" customHeight="1" x14ac:dyDescent="0.35"/>
    <row r="2" spans="1:33" ht="15.75" customHeight="1" x14ac:dyDescent="0.35">
      <c r="C2" s="265" t="s">
        <v>15</v>
      </c>
      <c r="D2" s="265"/>
      <c r="E2" s="265"/>
      <c r="F2" s="265"/>
      <c r="G2" s="265"/>
      <c r="H2" s="265"/>
      <c r="I2" s="265"/>
      <c r="J2" s="265"/>
      <c r="K2" s="265"/>
      <c r="L2" s="265"/>
      <c r="M2" s="265"/>
      <c r="N2" s="265"/>
      <c r="O2" s="265"/>
      <c r="P2" s="265"/>
      <c r="Q2" s="265"/>
      <c r="R2" s="265"/>
    </row>
    <row r="3" spans="1:33" ht="15.75" customHeight="1" x14ac:dyDescent="0.35">
      <c r="B3" s="59"/>
      <c r="C3" s="59"/>
      <c r="D3" s="59"/>
      <c r="E3" s="59"/>
      <c r="F3" s="59"/>
      <c r="G3" s="59"/>
      <c r="H3" s="59"/>
      <c r="I3" s="59"/>
      <c r="J3" s="59"/>
      <c r="K3" s="59"/>
      <c r="L3" s="59"/>
      <c r="M3" s="59"/>
      <c r="N3" s="59"/>
      <c r="O3" s="59"/>
    </row>
    <row r="4" spans="1:33" ht="22.15" customHeight="1" x14ac:dyDescent="0.35">
      <c r="A4" s="266"/>
      <c r="B4" s="266"/>
      <c r="C4" s="266"/>
      <c r="D4" s="266"/>
      <c r="E4" s="266"/>
      <c r="F4" s="266"/>
      <c r="G4" s="266"/>
      <c r="H4" s="266"/>
      <c r="I4" s="266"/>
      <c r="J4" s="266"/>
      <c r="K4" s="266"/>
      <c r="L4" s="266"/>
      <c r="M4" s="266"/>
      <c r="N4" s="266"/>
      <c r="O4" s="266"/>
    </row>
    <row r="5" spans="1:33" ht="14.5" customHeight="1" x14ac:dyDescent="0.35"/>
    <row r="6" spans="1:33" ht="15.65" customHeight="1" x14ac:dyDescent="0.35">
      <c r="C6" s="267" t="s">
        <v>100</v>
      </c>
      <c r="D6" s="267"/>
      <c r="E6" s="267"/>
      <c r="F6" s="267"/>
      <c r="G6" s="267"/>
      <c r="H6" s="267"/>
      <c r="I6" s="267"/>
      <c r="J6" s="267"/>
      <c r="K6" s="267"/>
      <c r="L6" s="267"/>
      <c r="M6" s="267"/>
      <c r="N6" s="267"/>
      <c r="O6" s="267"/>
      <c r="P6" s="267"/>
      <c r="Q6" s="40"/>
      <c r="R6" s="50"/>
      <c r="V6" s="4"/>
      <c r="W6" s="4"/>
      <c r="X6" s="4"/>
      <c r="Y6" s="4"/>
      <c r="Z6" s="4"/>
      <c r="AA6" s="4"/>
      <c r="AB6" s="4"/>
      <c r="AC6" s="4"/>
      <c r="AD6" s="4"/>
      <c r="AE6" s="4"/>
      <c r="AF6" s="4"/>
      <c r="AG6" s="4"/>
    </row>
    <row r="7" spans="1:33" ht="25.5" customHeight="1" x14ac:dyDescent="0.35">
      <c r="C7" s="245" t="s">
        <v>108</v>
      </c>
      <c r="D7" s="245"/>
      <c r="E7" s="245"/>
      <c r="F7" s="245"/>
      <c r="G7" s="245"/>
      <c r="H7" s="245"/>
      <c r="I7" s="245"/>
      <c r="J7" s="245"/>
      <c r="K7" s="245"/>
      <c r="L7" s="245"/>
      <c r="M7" s="245"/>
      <c r="N7" s="245"/>
      <c r="O7" s="245"/>
      <c r="P7" s="245"/>
      <c r="Q7" s="245"/>
      <c r="R7" s="50"/>
      <c r="T7" s="4"/>
      <c r="U7" s="4"/>
      <c r="V7" s="4"/>
      <c r="W7" s="4"/>
      <c r="X7"/>
      <c r="Y7" s="4"/>
      <c r="Z7" s="4"/>
      <c r="AA7" s="4"/>
      <c r="AB7" s="4"/>
      <c r="AC7" s="4"/>
      <c r="AD7" s="4"/>
      <c r="AE7" s="4"/>
      <c r="AF7" s="4"/>
      <c r="AG7" s="4"/>
    </row>
    <row r="8" spans="1:33" ht="30" customHeight="1" x14ac:dyDescent="0.35">
      <c r="C8" s="245"/>
      <c r="D8" s="245"/>
      <c r="E8" s="245"/>
      <c r="F8" s="245"/>
      <c r="G8" s="245"/>
      <c r="H8" s="245"/>
      <c r="I8" s="245"/>
      <c r="J8" s="245"/>
      <c r="K8" s="245"/>
      <c r="L8" s="245"/>
      <c r="M8" s="245"/>
      <c r="N8" s="245"/>
      <c r="O8" s="245"/>
      <c r="P8" s="245"/>
      <c r="Q8" s="245"/>
    </row>
    <row r="9" spans="1:33" x14ac:dyDescent="0.35">
      <c r="B9" s="41" t="s">
        <v>20</v>
      </c>
      <c r="I9" s="260" t="s">
        <v>166</v>
      </c>
      <c r="J9" s="260"/>
      <c r="K9" s="260"/>
      <c r="L9" s="260"/>
      <c r="M9" s="260"/>
      <c r="N9" s="260"/>
      <c r="O9" s="260"/>
      <c r="P9" s="260"/>
      <c r="Q9" s="79"/>
    </row>
    <row r="10" spans="1:33" ht="77.25" customHeight="1" x14ac:dyDescent="0.35">
      <c r="A10" s="1"/>
      <c r="B10" s="261" t="s">
        <v>14</v>
      </c>
      <c r="C10" s="261"/>
      <c r="D10" s="153"/>
      <c r="E10" s="153"/>
      <c r="F10" s="87" t="s">
        <v>101</v>
      </c>
      <c r="G10" s="87" t="s">
        <v>102</v>
      </c>
      <c r="H10" s="208" t="s">
        <v>103</v>
      </c>
      <c r="I10" s="208"/>
      <c r="J10" s="208" t="s">
        <v>65</v>
      </c>
      <c r="K10" s="208"/>
      <c r="L10" s="208"/>
      <c r="M10" s="208"/>
      <c r="N10" s="208"/>
      <c r="O10" s="208"/>
      <c r="P10" s="17">
        <v>2</v>
      </c>
      <c r="S10" s="60"/>
      <c r="T10" s="60"/>
      <c r="U10" s="60"/>
      <c r="V10" s="60"/>
      <c r="W10" s="60"/>
      <c r="X10" s="60"/>
    </row>
    <row r="11" spans="1:33" ht="13.15" customHeight="1" x14ac:dyDescent="0.35">
      <c r="A11" s="1"/>
      <c r="B11" s="51" t="s">
        <v>10</v>
      </c>
      <c r="C11" s="120"/>
      <c r="D11" s="155"/>
      <c r="E11" s="156"/>
      <c r="F11" s="121" t="s">
        <v>63</v>
      </c>
      <c r="G11" s="121" t="s">
        <v>63</v>
      </c>
      <c r="H11" s="258" t="s">
        <v>63</v>
      </c>
      <c r="I11" s="258"/>
      <c r="J11" s="258">
        <v>1</v>
      </c>
      <c r="K11" s="258"/>
      <c r="L11" s="258"/>
      <c r="M11" s="258"/>
      <c r="N11" s="258"/>
      <c r="O11" s="125"/>
      <c r="P11" s="82">
        <f>J11</f>
        <v>1</v>
      </c>
      <c r="Q11" s="61"/>
      <c r="R11" s="61"/>
      <c r="S11" s="61"/>
      <c r="T11" s="60"/>
      <c r="U11" s="60"/>
      <c r="V11" s="60"/>
      <c r="W11" s="60"/>
      <c r="X11" s="60"/>
    </row>
    <row r="12" spans="1:33" ht="13.15" customHeight="1" x14ac:dyDescent="0.35">
      <c r="A12" s="1"/>
      <c r="B12" s="55" t="s">
        <v>6</v>
      </c>
      <c r="C12" s="120"/>
      <c r="D12" s="122"/>
      <c r="E12" s="156"/>
      <c r="F12" s="121" t="s">
        <v>63</v>
      </c>
      <c r="G12" s="121" t="s">
        <v>63</v>
      </c>
      <c r="H12" s="258" t="s">
        <v>63</v>
      </c>
      <c r="I12" s="258"/>
      <c r="J12" s="258">
        <v>1</v>
      </c>
      <c r="K12" s="258"/>
      <c r="L12" s="258"/>
      <c r="M12" s="258"/>
      <c r="N12" s="258"/>
      <c r="O12" s="124"/>
      <c r="P12" s="82">
        <f>J12</f>
        <v>1</v>
      </c>
      <c r="Q12" s="61"/>
      <c r="X12" s="64"/>
      <c r="Y12" s="64"/>
      <c r="Z12" s="64"/>
      <c r="AA12" s="64"/>
      <c r="AB12" s="64"/>
      <c r="AC12" s="64"/>
      <c r="AD12" s="64"/>
      <c r="AE12" s="64"/>
      <c r="AF12" s="64"/>
    </row>
    <row r="13" spans="1:33" ht="13.15" customHeight="1" x14ac:dyDescent="0.35">
      <c r="A13" s="43"/>
      <c r="B13" s="55" t="s">
        <v>2</v>
      </c>
      <c r="C13" s="55"/>
      <c r="D13" s="3"/>
      <c r="E13" s="78"/>
      <c r="F13" s="121" t="s">
        <v>63</v>
      </c>
      <c r="G13" s="121" t="s">
        <v>63</v>
      </c>
      <c r="H13" s="258" t="s">
        <v>63</v>
      </c>
      <c r="I13" s="258"/>
      <c r="J13" s="268">
        <v>1</v>
      </c>
      <c r="K13" s="268"/>
      <c r="L13" s="268"/>
      <c r="M13" s="268"/>
      <c r="N13" s="268"/>
      <c r="O13" s="268"/>
      <c r="P13" s="82">
        <f>J13</f>
        <v>1</v>
      </c>
      <c r="Q13" s="61"/>
      <c r="X13" s="64"/>
      <c r="Y13" s="64"/>
      <c r="Z13" s="64"/>
      <c r="AA13" s="64"/>
      <c r="AB13" s="64"/>
      <c r="AC13" s="64"/>
      <c r="AD13" s="64"/>
      <c r="AE13" s="64"/>
      <c r="AF13" s="64"/>
    </row>
    <row r="14" spans="1:33" ht="13.15" customHeight="1" x14ac:dyDescent="0.35">
      <c r="A14" s="43"/>
      <c r="B14" s="207"/>
      <c r="C14" s="207"/>
      <c r="D14" s="2"/>
      <c r="E14" s="2"/>
      <c r="F14" s="86"/>
      <c r="G14" s="86"/>
      <c r="H14" s="86"/>
      <c r="I14" s="86"/>
      <c r="J14" s="212"/>
      <c r="K14" s="212"/>
      <c r="L14" s="214"/>
      <c r="M14" s="214"/>
      <c r="N14" s="214"/>
      <c r="O14" s="214"/>
      <c r="P14" s="44"/>
      <c r="Q14" s="61"/>
      <c r="T14" s="64"/>
      <c r="U14" s="64"/>
      <c r="V14" s="64"/>
      <c r="W14" s="64"/>
      <c r="X14" s="64"/>
      <c r="Y14" s="64"/>
      <c r="Z14" s="64"/>
      <c r="AA14" s="64"/>
      <c r="AB14" s="64"/>
      <c r="AC14" s="64"/>
      <c r="AD14" s="64"/>
      <c r="AE14" s="64"/>
      <c r="AF14" s="64"/>
    </row>
    <row r="15" spans="1:33" ht="13.15" customHeight="1" x14ac:dyDescent="0.35">
      <c r="A15" s="43"/>
      <c r="B15" s="9" t="s">
        <v>104</v>
      </c>
      <c r="C15" s="172"/>
      <c r="D15" s="9"/>
      <c r="E15" s="9"/>
      <c r="F15" s="9"/>
      <c r="G15" s="9"/>
      <c r="H15" s="9"/>
      <c r="I15" s="9"/>
      <c r="J15" s="9"/>
      <c r="K15" s="9"/>
      <c r="L15" s="9"/>
      <c r="M15" s="9"/>
      <c r="N15" s="9"/>
      <c r="O15" s="5"/>
      <c r="P15" s="5"/>
      <c r="Q15" s="5"/>
      <c r="R15" s="5"/>
      <c r="T15" s="64"/>
      <c r="U15" s="64"/>
      <c r="V15" s="64"/>
      <c r="W15" s="64"/>
      <c r="X15" s="64"/>
      <c r="Y15" s="64"/>
      <c r="Z15" s="64"/>
      <c r="AA15" s="64"/>
      <c r="AB15" s="64"/>
      <c r="AC15" s="64"/>
      <c r="AD15" s="64"/>
      <c r="AE15" s="64"/>
      <c r="AF15" s="64"/>
      <c r="AG15" s="64"/>
    </row>
    <row r="16" spans="1:33" ht="13.15" customHeight="1" x14ac:dyDescent="0.35">
      <c r="A16" s="1"/>
      <c r="B16" s="9" t="s">
        <v>39</v>
      </c>
      <c r="C16" s="9"/>
      <c r="D16" s="9"/>
      <c r="E16" s="9"/>
      <c r="F16" s="179"/>
      <c r="G16" s="9" t="s">
        <v>0</v>
      </c>
      <c r="I16" s="68" t="s">
        <v>40</v>
      </c>
      <c r="J16" s="9"/>
      <c r="K16" s="9" t="s">
        <v>53</v>
      </c>
      <c r="N16" s="5"/>
      <c r="P16" s="5"/>
      <c r="Q16" s="5"/>
      <c r="R16" s="5"/>
      <c r="T16" s="64"/>
      <c r="U16" s="64"/>
      <c r="V16" s="64"/>
      <c r="W16" s="64"/>
      <c r="X16" s="64"/>
      <c r="Y16" s="64"/>
    </row>
    <row r="17" spans="1:25" ht="13.15" customHeight="1" x14ac:dyDescent="0.35">
      <c r="A17" s="1"/>
      <c r="B17" s="51"/>
      <c r="C17" s="51"/>
      <c r="D17" s="43"/>
      <c r="E17" s="43"/>
      <c r="F17" s="53"/>
      <c r="G17" s="53"/>
      <c r="H17" s="52"/>
      <c r="I17" s="52"/>
      <c r="J17" s="53"/>
      <c r="K17" s="53"/>
      <c r="L17" s="53"/>
      <c r="M17" s="52"/>
      <c r="N17" s="52"/>
      <c r="O17" s="52"/>
      <c r="P17" s="52"/>
      <c r="Q17" s="54"/>
      <c r="S17" s="289"/>
      <c r="T17" s="289" t="s">
        <v>105</v>
      </c>
      <c r="U17" s="289" t="s">
        <v>106</v>
      </c>
      <c r="V17" s="289" t="s">
        <v>107</v>
      </c>
      <c r="W17" s="289" t="s">
        <v>64</v>
      </c>
      <c r="X17" s="64"/>
      <c r="Y17" s="64"/>
    </row>
    <row r="18" spans="1:25" ht="13.15" customHeight="1" x14ac:dyDescent="0.35">
      <c r="A18" s="1"/>
      <c r="C18" s="62"/>
      <c r="D18" s="63"/>
      <c r="E18" s="63"/>
      <c r="F18" s="53"/>
      <c r="G18" s="53"/>
      <c r="H18" s="52"/>
      <c r="I18" s="52"/>
      <c r="J18" s="53"/>
      <c r="K18" s="53"/>
      <c r="L18" s="53"/>
      <c r="M18" s="52"/>
      <c r="N18" s="52"/>
      <c r="O18" s="52"/>
      <c r="P18" s="52"/>
      <c r="Q18" s="54"/>
      <c r="S18" s="289"/>
      <c r="T18" s="289"/>
      <c r="U18" s="289"/>
      <c r="V18" s="289"/>
      <c r="W18" s="289"/>
      <c r="Y18" s="5"/>
    </row>
    <row r="19" spans="1:25" ht="13.15" customHeight="1" x14ac:dyDescent="0.35">
      <c r="A19" s="1"/>
      <c r="B19" s="62"/>
      <c r="C19" s="62"/>
      <c r="D19" s="43"/>
      <c r="E19" s="43"/>
      <c r="F19" s="181"/>
      <c r="G19" s="53"/>
      <c r="H19" s="52"/>
      <c r="I19" s="52"/>
      <c r="J19" s="53"/>
      <c r="K19" s="52"/>
      <c r="L19" s="53"/>
      <c r="M19" s="52"/>
      <c r="N19" s="52"/>
      <c r="O19" s="52"/>
      <c r="P19" s="52"/>
      <c r="Q19" s="54"/>
      <c r="S19" s="289" t="s">
        <v>10</v>
      </c>
      <c r="T19" s="289">
        <v>1</v>
      </c>
      <c r="U19" s="289">
        <v>1</v>
      </c>
      <c r="V19" s="289">
        <v>1</v>
      </c>
      <c r="W19" s="289">
        <v>1</v>
      </c>
      <c r="Y19" s="11"/>
    </row>
    <row r="20" spans="1:25" ht="13.15" customHeight="1" x14ac:dyDescent="0.35">
      <c r="A20" s="1"/>
      <c r="B20" s="62"/>
      <c r="C20" s="62"/>
      <c r="D20" s="63"/>
      <c r="E20" s="63"/>
      <c r="F20" s="53"/>
      <c r="G20" s="53"/>
      <c r="H20" s="52"/>
      <c r="I20" s="52"/>
      <c r="J20" s="53"/>
      <c r="K20" s="53"/>
      <c r="L20" s="53"/>
      <c r="M20" s="52"/>
      <c r="N20" s="52"/>
      <c r="O20" s="52"/>
      <c r="P20" s="52"/>
      <c r="Q20" s="54"/>
      <c r="S20" s="289" t="s">
        <v>6</v>
      </c>
      <c r="T20" s="289">
        <v>1</v>
      </c>
      <c r="U20" s="289">
        <v>1</v>
      </c>
      <c r="V20" s="289">
        <v>1</v>
      </c>
      <c r="W20" s="289">
        <v>1</v>
      </c>
      <c r="Y20" s="11"/>
    </row>
    <row r="21" spans="1:25" ht="14.5" customHeight="1" x14ac:dyDescent="0.35">
      <c r="A21" s="1"/>
      <c r="S21" s="289" t="s">
        <v>2</v>
      </c>
      <c r="T21" s="289">
        <v>1</v>
      </c>
      <c r="U21" s="289">
        <v>1</v>
      </c>
      <c r="V21" s="289">
        <v>1</v>
      </c>
      <c r="W21" s="289">
        <v>1</v>
      </c>
      <c r="X21" s="11"/>
      <c r="Y21" s="11"/>
    </row>
    <row r="22" spans="1:25" ht="13.15" customHeight="1" x14ac:dyDescent="0.35">
      <c r="S22" s="289"/>
      <c r="T22" s="289"/>
      <c r="U22" s="289"/>
      <c r="V22" s="289"/>
      <c r="W22" s="289"/>
      <c r="X22" s="11"/>
      <c r="Y22" s="11"/>
    </row>
    <row r="23" spans="1:25" ht="13.15" customHeight="1" x14ac:dyDescent="0.35">
      <c r="S23" s="162"/>
      <c r="T23" s="162"/>
      <c r="U23" s="162"/>
      <c r="V23" s="162"/>
      <c r="W23" s="162"/>
      <c r="X23" s="64"/>
    </row>
    <row r="24" spans="1:25" ht="13.15" customHeight="1" x14ac:dyDescent="0.35">
      <c r="S24" s="64"/>
      <c r="T24" s="64"/>
      <c r="U24" s="64"/>
      <c r="V24" s="64"/>
      <c r="W24" s="64"/>
      <c r="X24" s="64"/>
    </row>
    <row r="25" spans="1:25" ht="13.15" customHeight="1" x14ac:dyDescent="0.35">
      <c r="B25" s="65"/>
      <c r="C25" s="65"/>
      <c r="D25" s="65"/>
      <c r="E25" s="65"/>
      <c r="G25" s="65"/>
      <c r="H25" s="65"/>
      <c r="I25" s="65"/>
      <c r="J25" s="65"/>
      <c r="K25" s="65"/>
      <c r="L25" s="65"/>
      <c r="M25" s="65"/>
      <c r="N25" s="65"/>
      <c r="P25" s="66"/>
      <c r="S25" s="64"/>
      <c r="T25" s="64"/>
      <c r="U25" s="64"/>
      <c r="V25" s="64"/>
      <c r="W25" s="64"/>
      <c r="X25" s="64"/>
    </row>
    <row r="26" spans="1:25" ht="14.5" customHeight="1" x14ac:dyDescent="0.35">
      <c r="P26" s="66"/>
    </row>
    <row r="27" spans="1:25" ht="14.5" customHeight="1" x14ac:dyDescent="0.35"/>
    <row r="28" spans="1:25" ht="14.5" customHeight="1" x14ac:dyDescent="0.35"/>
    <row r="29" spans="1:25" ht="14.5" customHeight="1" x14ac:dyDescent="0.35"/>
    <row r="30" spans="1:25" ht="14.5" customHeight="1" x14ac:dyDescent="0.35"/>
    <row r="31" spans="1:25" ht="14.5" customHeight="1" x14ac:dyDescent="0.35"/>
    <row r="32" spans="1:25" ht="14.5" customHeight="1" x14ac:dyDescent="0.35"/>
    <row r="33" spans="1:16" ht="14.5" customHeight="1" x14ac:dyDescent="0.35"/>
    <row r="34" spans="1:16" ht="14.5" customHeight="1" x14ac:dyDescent="0.35"/>
    <row r="35" spans="1:16" ht="14.5" customHeight="1" x14ac:dyDescent="0.35"/>
    <row r="38" spans="1:16" ht="15" customHeight="1" x14ac:dyDescent="0.35">
      <c r="C38" s="256" t="s">
        <v>95</v>
      </c>
      <c r="D38" s="256"/>
      <c r="E38" s="256"/>
      <c r="F38" s="256"/>
      <c r="G38" s="256"/>
      <c r="H38" s="256"/>
      <c r="I38" s="256"/>
      <c r="J38" s="256"/>
      <c r="K38" s="256"/>
      <c r="L38" s="256"/>
      <c r="M38" s="256"/>
      <c r="N38" s="256"/>
      <c r="O38" s="114"/>
      <c r="P38" s="114"/>
    </row>
    <row r="39" spans="1:16" ht="15" customHeight="1" x14ac:dyDescent="0.35">
      <c r="C39" s="256"/>
      <c r="D39" s="256"/>
      <c r="E39" s="256"/>
      <c r="F39" s="256"/>
      <c r="G39" s="256"/>
      <c r="H39" s="256"/>
      <c r="I39" s="256"/>
      <c r="J39" s="256"/>
      <c r="K39" s="256"/>
      <c r="L39" s="256"/>
      <c r="M39" s="256"/>
      <c r="N39" s="256"/>
      <c r="O39" s="114"/>
      <c r="P39" s="114"/>
    </row>
    <row r="40" spans="1:16" x14ac:dyDescent="0.35">
      <c r="C40" s="256"/>
      <c r="D40" s="256"/>
      <c r="E40" s="256"/>
      <c r="F40" s="256"/>
      <c r="G40" s="256"/>
      <c r="H40" s="256"/>
      <c r="I40" s="256"/>
      <c r="J40" s="256"/>
      <c r="K40" s="256"/>
      <c r="L40" s="256"/>
      <c r="M40" s="256"/>
      <c r="N40" s="256"/>
      <c r="O40" s="114"/>
      <c r="P40" s="114"/>
    </row>
    <row r="41" spans="1:16" ht="14.5" customHeight="1" x14ac:dyDescent="0.35">
      <c r="C41" s="256"/>
      <c r="D41" s="256"/>
      <c r="E41" s="256"/>
      <c r="F41" s="256"/>
      <c r="G41" s="256"/>
      <c r="H41" s="256"/>
      <c r="I41" s="256"/>
      <c r="J41" s="256"/>
      <c r="K41" s="256"/>
      <c r="L41" s="256"/>
      <c r="M41" s="256"/>
      <c r="N41" s="256"/>
      <c r="O41" s="114"/>
      <c r="P41" s="114"/>
    </row>
    <row r="42" spans="1:16" ht="14.5" customHeight="1" x14ac:dyDescent="0.35">
      <c r="B42" s="64"/>
      <c r="C42" s="256"/>
      <c r="D42" s="256"/>
      <c r="E42" s="256"/>
      <c r="F42" s="256"/>
      <c r="G42" s="256"/>
      <c r="H42" s="256"/>
      <c r="I42" s="256"/>
      <c r="J42" s="256"/>
      <c r="K42" s="256"/>
      <c r="L42" s="256"/>
      <c r="M42" s="256"/>
      <c r="N42" s="256"/>
      <c r="O42" s="114"/>
      <c r="P42" s="114"/>
    </row>
    <row r="43" spans="1:16" x14ac:dyDescent="0.35">
      <c r="B43" s="64"/>
      <c r="C43" s="256"/>
      <c r="D43" s="256"/>
      <c r="E43" s="256"/>
      <c r="F43" s="256"/>
      <c r="G43" s="256"/>
      <c r="H43" s="256"/>
      <c r="I43" s="256"/>
      <c r="J43" s="256"/>
      <c r="K43" s="256"/>
      <c r="L43" s="256"/>
      <c r="M43" s="256"/>
      <c r="N43" s="256"/>
      <c r="O43" s="114"/>
      <c r="P43" s="114"/>
    </row>
    <row r="44" spans="1:16" x14ac:dyDescent="0.35">
      <c r="B44" s="64"/>
      <c r="C44" s="114"/>
      <c r="D44" s="114"/>
      <c r="E44" s="114"/>
      <c r="F44" s="114"/>
      <c r="G44" s="114"/>
      <c r="H44" s="114"/>
      <c r="I44" s="114"/>
      <c r="J44" s="114"/>
      <c r="K44" s="114"/>
      <c r="L44" s="114"/>
      <c r="M44" s="114"/>
      <c r="N44" s="114"/>
      <c r="O44" s="114"/>
    </row>
    <row r="45" spans="1:16" x14ac:dyDescent="0.35">
      <c r="B45" s="64"/>
      <c r="C45" s="114"/>
      <c r="D45" s="114"/>
      <c r="E45" s="114"/>
      <c r="F45" s="114"/>
      <c r="G45" s="114"/>
      <c r="H45" s="114"/>
      <c r="I45" s="114"/>
      <c r="J45" s="114"/>
      <c r="K45" s="114"/>
      <c r="L45" s="114"/>
      <c r="M45" s="114"/>
      <c r="N45" s="114"/>
      <c r="O45" s="114"/>
      <c r="P45" s="64"/>
    </row>
    <row r="46" spans="1:16" x14ac:dyDescent="0.35">
      <c r="B46" s="64"/>
    </row>
    <row r="47" spans="1:16" x14ac:dyDescent="0.35">
      <c r="A47" s="67"/>
      <c r="B47" s="64"/>
      <c r="C47" s="64"/>
      <c r="D47" s="64"/>
      <c r="E47" s="64"/>
      <c r="F47" s="64"/>
      <c r="G47" s="64"/>
    </row>
    <row r="48" spans="1:16" x14ac:dyDescent="0.35">
      <c r="B48" s="64"/>
      <c r="C48" s="64"/>
      <c r="D48" s="64"/>
      <c r="E48" s="64"/>
      <c r="F48" s="64"/>
      <c r="G48" s="64"/>
    </row>
    <row r="49" spans="2:7" x14ac:dyDescent="0.35">
      <c r="B49" s="64"/>
      <c r="C49" s="64"/>
      <c r="D49" s="64"/>
      <c r="E49" s="64"/>
      <c r="F49" s="64"/>
      <c r="G49" s="64"/>
    </row>
    <row r="50" spans="2:7" x14ac:dyDescent="0.35">
      <c r="B50" s="64"/>
      <c r="C50" s="64"/>
      <c r="D50" s="64"/>
      <c r="E50" s="64"/>
      <c r="F50" s="64"/>
      <c r="G50" s="64"/>
    </row>
    <row r="51" spans="2:7" x14ac:dyDescent="0.35">
      <c r="B51" s="64"/>
      <c r="C51" s="64"/>
      <c r="D51" s="64"/>
      <c r="E51" s="64"/>
      <c r="F51" s="64"/>
      <c r="G51" s="64"/>
    </row>
  </sheetData>
  <mergeCells count="18">
    <mergeCell ref="C38:N43"/>
    <mergeCell ref="C2:R2"/>
    <mergeCell ref="A4:O4"/>
    <mergeCell ref="B10:C10"/>
    <mergeCell ref="J10:O10"/>
    <mergeCell ref="C6:P6"/>
    <mergeCell ref="I9:P9"/>
    <mergeCell ref="J11:N11"/>
    <mergeCell ref="J12:N12"/>
    <mergeCell ref="J13:O13"/>
    <mergeCell ref="B14:C14"/>
    <mergeCell ref="J14:K14"/>
    <mergeCell ref="L14:O14"/>
    <mergeCell ref="C7:Q8"/>
    <mergeCell ref="H10:I10"/>
    <mergeCell ref="H11:I11"/>
    <mergeCell ref="H12:I12"/>
    <mergeCell ref="H13:I13"/>
  </mergeCells>
  <printOptions horizontalCentered="1" verticalCentered="1"/>
  <pageMargins left="0.19685039370078741" right="0.19685039370078741" top="0.19685039370078741" bottom="0.19685039370078741" header="0" footer="0"/>
  <pageSetup paperSize="9" scale="9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 id="{DEBA6AA4-2E44-48FD-9E6C-F59DFC7545D5}">
            <x14:iconSet iconSet="4TrafficLights" showValue="0" custom="1">
              <x14:cfvo type="percent">
                <xm:f>0</xm:f>
              </x14:cfvo>
              <x14:cfvo type="num">
                <xm:f>0.8</xm:f>
              </x14:cfvo>
              <x14:cfvo type="num">
                <xm:f>0.9</xm:f>
              </x14:cfvo>
              <x14:cfvo type="num">
                <xm:f>1</xm:f>
              </x14:cfvo>
              <x14:cfIcon iconSet="4RedToBlack" iconId="3"/>
              <x14:cfIcon iconSet="4RedToBlack" iconId="2"/>
              <x14:cfIcon iconSet="3TrafficLights1" iconId="1"/>
              <x14:cfIcon iconSet="3TrafficLights1" iconId="2"/>
            </x14:iconSet>
          </x14:cfRule>
          <xm:sqref>P11:P13</xm:sqref>
        </x14:conditionalFormatting>
        <x14:conditionalFormatting xmlns:xm="http://schemas.microsoft.com/office/excel/2006/main">
          <x14:cfRule type="iconSet" priority="2" id="{BD142763-C4EF-4AAA-9A78-E28890F0E15C}">
            <x14:iconSet iconSet="4TrafficLights" showValue="0" custom="1">
              <x14:cfvo type="percent">
                <xm:f>0</xm:f>
              </x14:cfvo>
              <x14:cfvo type="num">
                <xm:f>0.8</xm:f>
              </x14:cfvo>
              <x14:cfvo type="num">
                <xm:f>0.9</xm:f>
              </x14:cfvo>
              <x14:cfvo type="num">
                <xm:f>1</xm:f>
              </x14:cfvo>
              <x14:cfIcon iconSet="4RedToBlack" iconId="3"/>
              <x14:cfIcon iconSet="4RedToBlack" iconId="2"/>
              <x14:cfIcon iconSet="3TrafficLights1" iconId="1"/>
              <x14:cfIcon iconSet="3TrafficLights1" iconId="2"/>
            </x14:iconSet>
          </x14:cfRule>
          <xm:sqref>Q18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CC41-F3B7-4DB8-B65A-A2A080466945}">
  <sheetPr codeName="Planilha16">
    <pageSetUpPr fitToPage="1"/>
  </sheetPr>
  <dimension ref="A1:AH56"/>
  <sheetViews>
    <sheetView workbookViewId="0">
      <selection activeCell="F3" sqref="F3"/>
    </sheetView>
  </sheetViews>
  <sheetFormatPr defaultColWidth="8.81640625" defaultRowHeight="14.5" x14ac:dyDescent="0.35"/>
  <cols>
    <col min="1" max="1" width="2.81640625" style="5" customWidth="1"/>
    <col min="2" max="2" width="3" style="5" customWidth="1"/>
    <col min="3" max="3" width="7.1796875" style="5" customWidth="1"/>
    <col min="4" max="5" width="1.453125" style="5" customWidth="1"/>
    <col min="6" max="6" width="14.453125" style="5" customWidth="1"/>
    <col min="7" max="7" width="3.54296875" style="5" customWidth="1"/>
    <col min="8" max="8" width="3.26953125" style="5" customWidth="1"/>
    <col min="9" max="9" width="2.453125" style="5" customWidth="1"/>
    <col min="10" max="10" width="13.1796875" style="5" customWidth="1"/>
    <col min="11" max="11" width="4.81640625" style="5" customWidth="1"/>
    <col min="12" max="12" width="2" style="5" customWidth="1"/>
    <col min="13" max="13" width="11.453125" style="5" customWidth="1"/>
    <col min="14" max="14" width="1.54296875" style="5" hidden="1" customWidth="1"/>
    <col min="15" max="15" width="2.7265625" style="5" customWidth="1"/>
    <col min="16" max="16" width="3.7265625" style="5" customWidth="1"/>
    <col min="17" max="17" width="4.7265625" style="5" customWidth="1"/>
    <col min="18" max="18" width="3.26953125" style="5" customWidth="1"/>
    <col min="19" max="21" width="8.81640625" style="5"/>
    <col min="22" max="22" width="5" style="5" bestFit="1" customWidth="1"/>
    <col min="23" max="23" width="15.54296875" style="5" customWidth="1"/>
    <col min="24" max="24" width="12" style="5" customWidth="1"/>
    <col min="25" max="25" width="9.81640625" style="5" customWidth="1"/>
    <col min="26" max="26" width="19.26953125" style="5" customWidth="1"/>
    <col min="27" max="16384" width="8.81640625" style="5"/>
  </cols>
  <sheetData>
    <row r="1" spans="1:33" ht="15" customHeight="1" x14ac:dyDescent="0.35"/>
    <row r="2" spans="1:33" ht="15.75" customHeight="1" x14ac:dyDescent="0.35">
      <c r="C2" s="202" t="s">
        <v>15</v>
      </c>
      <c r="D2" s="202"/>
      <c r="E2" s="202"/>
      <c r="F2" s="202"/>
      <c r="G2" s="202"/>
      <c r="H2" s="202"/>
      <c r="I2" s="202"/>
      <c r="J2" s="202"/>
      <c r="K2" s="202"/>
      <c r="L2" s="202"/>
      <c r="M2" s="202"/>
      <c r="N2" s="202"/>
      <c r="O2" s="202"/>
      <c r="P2" s="202"/>
      <c r="Q2" s="202"/>
      <c r="R2" s="202"/>
    </row>
    <row r="3" spans="1:33" ht="15.75" customHeight="1" x14ac:dyDescent="0.35">
      <c r="B3" s="6"/>
      <c r="C3" s="6"/>
      <c r="D3" s="6"/>
      <c r="E3" s="6"/>
      <c r="F3" s="6"/>
      <c r="G3" s="6"/>
      <c r="H3" s="6"/>
      <c r="I3" s="6"/>
      <c r="J3" s="6"/>
      <c r="K3" s="6"/>
      <c r="L3" s="6"/>
      <c r="M3" s="6"/>
      <c r="N3" s="6"/>
      <c r="O3" s="6"/>
    </row>
    <row r="4" spans="1:33" ht="22.15" customHeight="1" x14ac:dyDescent="0.35">
      <c r="A4" s="206"/>
      <c r="B4" s="206"/>
      <c r="C4" s="206"/>
      <c r="D4" s="206"/>
      <c r="E4" s="206"/>
      <c r="F4" s="206"/>
      <c r="G4" s="206"/>
      <c r="H4" s="206"/>
      <c r="I4" s="206"/>
      <c r="J4" s="206"/>
      <c r="K4" s="206"/>
      <c r="L4" s="206"/>
      <c r="M4" s="206"/>
      <c r="N4" s="206"/>
      <c r="O4" s="206"/>
    </row>
    <row r="5" spans="1:33" ht="14.5" customHeight="1" x14ac:dyDescent="0.35">
      <c r="F5" s="57"/>
    </row>
    <row r="6" spans="1:33" ht="15.65" customHeight="1" x14ac:dyDescent="0.35">
      <c r="D6" s="40" t="s">
        <v>138</v>
      </c>
      <c r="E6" s="40"/>
      <c r="F6" s="40"/>
      <c r="G6" s="40"/>
      <c r="H6" s="40"/>
      <c r="I6" s="40"/>
      <c r="J6" s="40"/>
      <c r="K6" s="40"/>
      <c r="L6" s="40"/>
      <c r="M6" s="40"/>
      <c r="N6" s="40"/>
      <c r="O6" s="40"/>
      <c r="P6" s="40"/>
      <c r="Q6" s="40"/>
      <c r="R6" s="50"/>
      <c r="U6" s="4"/>
      <c r="V6" s="4"/>
      <c r="W6" s="4"/>
      <c r="X6" s="4"/>
      <c r="Y6" s="4"/>
      <c r="Z6" s="4"/>
      <c r="AA6" s="4"/>
      <c r="AB6" s="4"/>
      <c r="AC6" s="4"/>
      <c r="AD6" s="4"/>
      <c r="AE6" s="4"/>
      <c r="AF6" s="4"/>
      <c r="AG6" s="4"/>
    </row>
    <row r="7" spans="1:33" ht="15.65" customHeight="1" x14ac:dyDescent="0.35">
      <c r="D7" s="262" t="s">
        <v>139</v>
      </c>
      <c r="E7" s="262"/>
      <c r="F7" s="262"/>
      <c r="G7" s="262"/>
      <c r="H7" s="262"/>
      <c r="I7" s="262"/>
      <c r="J7" s="262"/>
      <c r="K7" s="262"/>
      <c r="L7" s="262"/>
      <c r="M7" s="262"/>
      <c r="N7" s="262"/>
      <c r="O7" s="262"/>
      <c r="P7" s="262"/>
      <c r="Q7" s="262"/>
      <c r="R7" s="262"/>
      <c r="T7" s="4"/>
      <c r="U7" s="4"/>
      <c r="V7" s="4"/>
      <c r="W7" s="4"/>
      <c r="X7" s="4"/>
      <c r="Y7" s="4"/>
      <c r="Z7" s="4"/>
      <c r="AA7" s="4"/>
      <c r="AB7" s="4"/>
      <c r="AC7" s="4"/>
      <c r="AD7" s="4"/>
      <c r="AE7" s="4"/>
      <c r="AF7" s="4"/>
      <c r="AG7" s="4"/>
    </row>
    <row r="8" spans="1:33" x14ac:dyDescent="0.35">
      <c r="C8" s="119"/>
      <c r="D8" s="262"/>
      <c r="E8" s="262"/>
      <c r="F8" s="262"/>
      <c r="G8" s="262"/>
      <c r="H8" s="262"/>
      <c r="I8" s="262"/>
      <c r="J8" s="262"/>
      <c r="K8" s="262"/>
      <c r="L8" s="262"/>
      <c r="M8" s="262"/>
      <c r="N8" s="262"/>
      <c r="O8" s="262"/>
      <c r="P8" s="262"/>
      <c r="Q8" s="262"/>
      <c r="R8" s="262"/>
      <c r="U8" s="14"/>
      <c r="V8" s="14"/>
      <c r="W8" s="14"/>
      <c r="X8" s="14"/>
      <c r="Y8" s="14"/>
      <c r="Z8" s="14"/>
      <c r="AA8" s="14"/>
      <c r="AB8" s="14"/>
      <c r="AC8" s="14"/>
      <c r="AD8" s="14"/>
      <c r="AE8" s="14"/>
      <c r="AF8" s="14"/>
      <c r="AG8" s="14"/>
    </row>
    <row r="9" spans="1:33" ht="20.5" customHeight="1" x14ac:dyDescent="0.35">
      <c r="C9" s="119"/>
      <c r="D9" s="262"/>
      <c r="E9" s="262"/>
      <c r="F9" s="262"/>
      <c r="G9" s="262"/>
      <c r="H9" s="262"/>
      <c r="I9" s="262"/>
      <c r="J9" s="262"/>
      <c r="K9" s="262"/>
      <c r="L9" s="262"/>
      <c r="M9" s="262"/>
      <c r="N9" s="262"/>
      <c r="O9" s="262"/>
      <c r="P9" s="262"/>
      <c r="Q9" s="262"/>
      <c r="R9" s="262"/>
    </row>
    <row r="10" spans="1:33" ht="14.5" customHeight="1" x14ac:dyDescent="0.35">
      <c r="B10" s="41"/>
      <c r="J10" s="260" t="s">
        <v>166</v>
      </c>
      <c r="K10" s="260"/>
      <c r="L10" s="260"/>
      <c r="M10" s="260"/>
      <c r="N10" s="260"/>
      <c r="O10" s="260"/>
      <c r="P10" s="260"/>
      <c r="Q10" s="260"/>
    </row>
    <row r="11" spans="1:33" ht="14.5" customHeight="1" x14ac:dyDescent="0.35">
      <c r="A11" s="1"/>
      <c r="B11" s="261" t="s">
        <v>14</v>
      </c>
      <c r="C11" s="261"/>
      <c r="D11" s="208" t="s">
        <v>140</v>
      </c>
      <c r="E11" s="208"/>
      <c r="F11" s="208"/>
      <c r="G11" s="208"/>
      <c r="H11" s="208"/>
      <c r="I11" s="208"/>
      <c r="J11" s="208" t="s">
        <v>141</v>
      </c>
      <c r="K11" s="208"/>
      <c r="L11" s="208"/>
      <c r="M11" s="208"/>
      <c r="N11" s="208"/>
      <c r="O11" s="208" t="s">
        <v>61</v>
      </c>
      <c r="P11" s="208"/>
      <c r="Q11" s="208"/>
      <c r="T11" s="15"/>
      <c r="U11" s="15"/>
      <c r="V11" s="15"/>
      <c r="W11" s="15"/>
      <c r="X11" s="15"/>
      <c r="Y11" s="15"/>
    </row>
    <row r="12" spans="1:33" ht="42.65" customHeight="1" x14ac:dyDescent="0.35">
      <c r="A12" s="1"/>
      <c r="B12" s="261"/>
      <c r="C12" s="261"/>
      <c r="D12" s="208"/>
      <c r="E12" s="208"/>
      <c r="F12" s="208"/>
      <c r="G12" s="208"/>
      <c r="H12" s="208"/>
      <c r="I12" s="208"/>
      <c r="J12" s="208"/>
      <c r="K12" s="208"/>
      <c r="L12" s="208"/>
      <c r="M12" s="208"/>
      <c r="N12" s="208"/>
      <c r="O12" s="208"/>
      <c r="P12" s="208"/>
      <c r="Q12" s="208"/>
      <c r="T12" s="282"/>
      <c r="U12" s="282"/>
      <c r="V12" s="282"/>
      <c r="W12" s="282"/>
      <c r="X12" s="282" t="s">
        <v>144</v>
      </c>
      <c r="Y12" s="282"/>
      <c r="Z12" s="282" t="s">
        <v>64</v>
      </c>
    </row>
    <row r="13" spans="1:33" ht="13.15" customHeight="1" x14ac:dyDescent="0.35">
      <c r="A13" s="1"/>
      <c r="B13" s="51" t="s">
        <v>10</v>
      </c>
      <c r="C13" s="120"/>
      <c r="D13" s="257" t="s">
        <v>60</v>
      </c>
      <c r="E13" s="257"/>
      <c r="F13" s="257"/>
      <c r="G13" s="257"/>
      <c r="H13" s="257"/>
      <c r="I13" s="257"/>
      <c r="J13" s="259" t="s">
        <v>63</v>
      </c>
      <c r="K13" s="259"/>
      <c r="L13" s="259"/>
      <c r="M13" s="259"/>
      <c r="N13" s="259"/>
      <c r="O13" s="258">
        <v>0.5</v>
      </c>
      <c r="P13" s="258"/>
      <c r="Q13" s="258"/>
      <c r="R13" s="8"/>
      <c r="S13" s="8"/>
      <c r="T13" s="282"/>
      <c r="U13" s="282"/>
      <c r="V13" s="282" t="s">
        <v>143</v>
      </c>
      <c r="W13" s="282"/>
      <c r="X13" s="282"/>
      <c r="Y13" s="282"/>
      <c r="Z13" s="282"/>
    </row>
    <row r="14" spans="1:33" ht="13.15" customHeight="1" x14ac:dyDescent="0.35">
      <c r="A14" s="1"/>
      <c r="B14" s="55" t="s">
        <v>6</v>
      </c>
      <c r="C14" s="120"/>
      <c r="D14" s="257"/>
      <c r="E14" s="257"/>
      <c r="F14" s="257"/>
      <c r="G14" s="257"/>
      <c r="H14" s="257"/>
      <c r="I14" s="257"/>
      <c r="J14" s="259"/>
      <c r="K14" s="259"/>
      <c r="L14" s="259"/>
      <c r="M14" s="259"/>
      <c r="N14" s="259"/>
      <c r="O14" s="258"/>
      <c r="P14" s="258"/>
      <c r="Q14" s="154"/>
      <c r="R14" s="56" t="s">
        <v>33</v>
      </c>
      <c r="T14" s="282"/>
      <c r="U14" s="282" t="s">
        <v>10</v>
      </c>
      <c r="V14" s="282">
        <v>0</v>
      </c>
      <c r="W14" s="282"/>
      <c r="X14" s="282">
        <v>1</v>
      </c>
      <c r="Y14" s="282"/>
      <c r="Z14" s="282">
        <v>0.5</v>
      </c>
      <c r="AA14" s="11"/>
      <c r="AB14" s="11"/>
      <c r="AC14" s="11"/>
      <c r="AD14" s="11"/>
      <c r="AE14" s="11"/>
      <c r="AF14" s="11"/>
      <c r="AG14" s="11"/>
    </row>
    <row r="15" spans="1:33" ht="13.15" customHeight="1" x14ac:dyDescent="0.35">
      <c r="A15" s="1"/>
      <c r="B15" s="51" t="s">
        <v>2</v>
      </c>
      <c r="C15" s="120"/>
      <c r="D15" s="257"/>
      <c r="E15" s="257"/>
      <c r="F15" s="257"/>
      <c r="G15" s="257"/>
      <c r="H15" s="257"/>
      <c r="I15" s="257"/>
      <c r="J15" s="259"/>
      <c r="K15" s="259"/>
      <c r="L15" s="259"/>
      <c r="M15" s="259"/>
      <c r="N15" s="259"/>
      <c r="O15" s="258"/>
      <c r="P15" s="258"/>
      <c r="Q15" s="154"/>
      <c r="R15" s="8"/>
      <c r="T15" s="282"/>
      <c r="U15" s="282" t="s">
        <v>6</v>
      </c>
      <c r="V15" s="282"/>
      <c r="W15" s="282"/>
      <c r="X15" s="282">
        <v>1</v>
      </c>
      <c r="Y15" s="282"/>
      <c r="Z15" s="282"/>
      <c r="AA15" s="11"/>
      <c r="AB15" s="11"/>
      <c r="AC15" s="11"/>
      <c r="AD15" s="11"/>
      <c r="AE15" s="11"/>
      <c r="AF15" s="11"/>
      <c r="AG15" s="11"/>
    </row>
    <row r="16" spans="1:33" ht="13.15" customHeight="1" x14ac:dyDescent="0.35">
      <c r="A16" s="43"/>
      <c r="B16" s="207"/>
      <c r="C16" s="207"/>
      <c r="D16" s="2"/>
      <c r="E16" s="2"/>
      <c r="F16" s="180"/>
      <c r="G16" s="123"/>
      <c r="H16" s="123"/>
      <c r="I16" s="123"/>
      <c r="J16" s="123"/>
      <c r="K16" s="212"/>
      <c r="L16" s="212"/>
      <c r="M16" s="214"/>
      <c r="N16" s="214"/>
      <c r="O16" s="214"/>
      <c r="P16" s="214"/>
      <c r="Q16" s="44"/>
      <c r="R16" s="8"/>
      <c r="T16" s="282"/>
      <c r="U16" s="282" t="s">
        <v>4</v>
      </c>
      <c r="V16" s="282"/>
      <c r="W16" s="282"/>
      <c r="X16" s="282">
        <v>1</v>
      </c>
      <c r="Y16" s="282"/>
      <c r="Z16" s="282"/>
      <c r="AA16" s="11"/>
      <c r="AB16" s="11"/>
      <c r="AC16" s="11"/>
      <c r="AD16" s="11"/>
      <c r="AE16" s="11"/>
      <c r="AF16" s="11"/>
      <c r="AG16" s="11"/>
    </row>
    <row r="17" spans="1:34" ht="13.15" customHeight="1" x14ac:dyDescent="0.35">
      <c r="A17" s="43"/>
      <c r="B17" s="9" t="s">
        <v>109</v>
      </c>
      <c r="C17" s="9"/>
      <c r="D17" s="9"/>
      <c r="E17" s="9"/>
      <c r="F17" s="9"/>
      <c r="G17" s="9"/>
      <c r="H17" s="9"/>
      <c r="I17" s="9"/>
      <c r="J17" s="9"/>
      <c r="K17" s="9"/>
      <c r="L17" s="9"/>
      <c r="M17" s="9"/>
      <c r="N17" s="9"/>
      <c r="T17" s="282"/>
      <c r="U17" s="282"/>
      <c r="V17" s="282"/>
      <c r="W17" s="282"/>
      <c r="X17" s="282"/>
      <c r="Y17" s="282"/>
      <c r="Z17" s="282"/>
      <c r="AA17" s="11"/>
      <c r="AB17" s="11"/>
      <c r="AC17" s="11"/>
      <c r="AD17" s="11"/>
      <c r="AE17" s="11"/>
      <c r="AF17" s="11"/>
      <c r="AG17" s="11"/>
    </row>
    <row r="18" spans="1:34" ht="13.15" customHeight="1" x14ac:dyDescent="0.35">
      <c r="A18" s="43"/>
      <c r="B18" s="9" t="s">
        <v>39</v>
      </c>
      <c r="C18" s="9"/>
      <c r="D18" s="9"/>
      <c r="E18" s="9"/>
      <c r="F18" s="9"/>
      <c r="G18" s="9" t="s">
        <v>0</v>
      </c>
      <c r="J18" s="9"/>
      <c r="K18" s="9" t="s">
        <v>40</v>
      </c>
      <c r="N18" s="9" t="s">
        <v>41</v>
      </c>
      <c r="T18" s="282"/>
      <c r="U18" s="282"/>
      <c r="V18" s="282"/>
      <c r="W18" s="282"/>
      <c r="X18" s="282"/>
      <c r="Y18" s="282"/>
      <c r="Z18" s="282"/>
      <c r="AH18" s="111"/>
    </row>
    <row r="19" spans="1:34" ht="13.15" customHeight="1" x14ac:dyDescent="0.35">
      <c r="A19" s="1"/>
      <c r="B19" s="9"/>
      <c r="C19" s="9"/>
      <c r="D19" s="9"/>
      <c r="E19" s="9"/>
      <c r="F19" s="179"/>
      <c r="H19" s="9"/>
      <c r="I19" s="9"/>
      <c r="J19" s="9"/>
      <c r="K19" s="9"/>
      <c r="L19" s="9"/>
      <c r="M19" s="9"/>
      <c r="N19" s="9"/>
      <c r="P19" s="10"/>
      <c r="T19" s="282"/>
      <c r="U19" s="282"/>
      <c r="V19" s="282"/>
      <c r="W19" s="282"/>
      <c r="X19" s="282"/>
      <c r="Y19" s="282"/>
      <c r="Z19" s="282"/>
      <c r="AH19" s="111"/>
    </row>
    <row r="20" spans="1:34" ht="13.15" customHeight="1" x14ac:dyDescent="0.35">
      <c r="A20" s="1"/>
      <c r="B20" s="113"/>
      <c r="C20" s="113"/>
      <c r="D20" s="113"/>
      <c r="E20" s="113"/>
      <c r="F20" s="111"/>
      <c r="G20" s="113"/>
      <c r="H20" s="113"/>
      <c r="I20" s="113"/>
      <c r="J20" s="113"/>
      <c r="K20" s="113"/>
      <c r="L20" s="113"/>
      <c r="M20" s="113"/>
      <c r="N20" s="113"/>
      <c r="O20" s="111"/>
      <c r="P20" s="101"/>
      <c r="Q20" s="111"/>
      <c r="T20" s="282"/>
      <c r="U20" s="282"/>
      <c r="V20" s="282"/>
      <c r="W20" s="282"/>
      <c r="X20" s="282"/>
      <c r="Y20" s="282"/>
      <c r="Z20" s="282"/>
      <c r="AH20" s="111"/>
    </row>
    <row r="21" spans="1:34" ht="13.15" customHeight="1" x14ac:dyDescent="0.35">
      <c r="A21" s="1"/>
      <c r="B21" s="51"/>
      <c r="C21" s="51"/>
      <c r="D21" s="43"/>
      <c r="E21" s="43"/>
      <c r="F21" s="53"/>
      <c r="G21" s="53"/>
      <c r="H21" s="53"/>
      <c r="I21" s="52"/>
      <c r="J21" s="52"/>
      <c r="K21" s="53"/>
      <c r="L21" s="52"/>
      <c r="M21" s="52"/>
      <c r="N21" s="52"/>
      <c r="O21" s="52"/>
      <c r="P21" s="52"/>
      <c r="Q21" s="54"/>
      <c r="T21" s="282"/>
      <c r="U21" s="282"/>
      <c r="V21" s="282"/>
      <c r="W21" s="282"/>
      <c r="X21" s="282"/>
      <c r="Y21" s="282"/>
      <c r="Z21" s="282"/>
      <c r="AH21" s="111"/>
    </row>
    <row r="22" spans="1:34" ht="13.15" customHeight="1" x14ac:dyDescent="0.35">
      <c r="A22" s="1"/>
      <c r="B22" s="111"/>
      <c r="C22" s="97"/>
      <c r="D22" s="112"/>
      <c r="E22" s="112"/>
      <c r="F22" s="53"/>
      <c r="G22" s="53"/>
      <c r="H22" s="53"/>
      <c r="I22" s="52"/>
      <c r="J22" s="52"/>
      <c r="K22" s="53"/>
      <c r="L22" s="53"/>
      <c r="M22" s="52"/>
      <c r="N22" s="52"/>
      <c r="O22" s="52"/>
      <c r="P22" s="52"/>
      <c r="Q22" s="54"/>
      <c r="T22" s="282"/>
      <c r="U22" s="282"/>
      <c r="V22" s="282">
        <f>100/4</f>
        <v>25</v>
      </c>
      <c r="W22" s="282"/>
      <c r="X22" s="282"/>
      <c r="Y22" s="282"/>
      <c r="Z22" s="282"/>
      <c r="AH22" s="111"/>
    </row>
    <row r="23" spans="1:34" ht="13.15" customHeight="1" x14ac:dyDescent="0.35">
      <c r="A23" s="1"/>
      <c r="B23" s="97"/>
      <c r="C23" s="97"/>
      <c r="D23" s="43"/>
      <c r="E23" s="43"/>
      <c r="F23" s="53"/>
      <c r="G23" s="53"/>
      <c r="H23" s="53"/>
      <c r="I23" s="52"/>
      <c r="J23" s="52"/>
      <c r="K23" s="53"/>
      <c r="L23" s="53"/>
      <c r="M23" s="52"/>
      <c r="N23" s="52"/>
      <c r="O23" s="52"/>
      <c r="P23" s="52"/>
      <c r="Q23" s="54"/>
      <c r="T23" s="282"/>
      <c r="U23" s="282"/>
      <c r="V23" s="282">
        <f>25*3</f>
        <v>75</v>
      </c>
      <c r="W23" s="282"/>
      <c r="X23" s="282"/>
      <c r="Y23" s="282"/>
      <c r="Z23" s="282"/>
      <c r="AH23" s="111"/>
    </row>
    <row r="24" spans="1:34" ht="14.5" customHeight="1" x14ac:dyDescent="0.35">
      <c r="A24" s="1"/>
      <c r="B24" s="97"/>
      <c r="C24" s="97"/>
      <c r="D24" s="112"/>
      <c r="E24" s="112"/>
      <c r="F24" s="53"/>
      <c r="G24" s="53"/>
      <c r="H24" s="53"/>
      <c r="I24" s="52"/>
      <c r="J24" s="52"/>
      <c r="K24" s="53"/>
      <c r="L24" s="53"/>
      <c r="M24" s="52"/>
      <c r="N24" s="52"/>
      <c r="O24" s="52"/>
      <c r="P24" s="52"/>
      <c r="Q24" s="54"/>
      <c r="T24" s="282"/>
      <c r="U24" s="282"/>
      <c r="V24" s="282">
        <f>90*0.25</f>
        <v>22.5</v>
      </c>
      <c r="W24" s="282"/>
      <c r="X24" s="282"/>
      <c r="Y24" s="282"/>
      <c r="Z24" s="282"/>
      <c r="AH24" s="111"/>
    </row>
    <row r="25" spans="1:34" ht="13.15" customHeight="1" x14ac:dyDescent="0.35">
      <c r="B25" s="111"/>
      <c r="C25" s="111"/>
      <c r="D25" s="111"/>
      <c r="E25" s="111"/>
      <c r="F25" s="111"/>
      <c r="G25" s="111"/>
      <c r="H25" s="111"/>
      <c r="I25" s="111"/>
      <c r="J25" s="111"/>
      <c r="K25" s="111"/>
      <c r="L25" s="111"/>
      <c r="M25" s="111"/>
      <c r="N25" s="111"/>
      <c r="O25" s="111"/>
      <c r="P25" s="111"/>
      <c r="Q25" s="111"/>
      <c r="AH25" s="111"/>
    </row>
    <row r="26" spans="1:34" ht="13.15" customHeight="1" x14ac:dyDescent="0.35">
      <c r="B26" s="111"/>
      <c r="C26" s="111"/>
      <c r="D26" s="111"/>
      <c r="E26" s="111"/>
      <c r="F26" s="111"/>
      <c r="G26" s="111"/>
      <c r="H26" s="111"/>
      <c r="I26" s="111"/>
      <c r="J26" s="111"/>
      <c r="K26" s="111"/>
      <c r="L26" s="111"/>
      <c r="M26" s="111"/>
      <c r="N26" s="111"/>
      <c r="O26" s="111"/>
      <c r="P26" s="111"/>
      <c r="Q26" s="111"/>
      <c r="AH26" s="111"/>
    </row>
    <row r="27" spans="1:34" ht="13.15" customHeight="1" x14ac:dyDescent="0.35">
      <c r="B27" s="111"/>
      <c r="C27" s="111"/>
      <c r="D27" s="111"/>
      <c r="E27" s="111"/>
      <c r="F27" s="111"/>
      <c r="G27" s="111"/>
      <c r="H27" s="111"/>
      <c r="I27" s="111"/>
      <c r="J27" s="111"/>
      <c r="K27" s="111"/>
      <c r="L27" s="111"/>
      <c r="M27" s="111"/>
      <c r="N27" s="111"/>
      <c r="O27" s="111"/>
      <c r="P27" s="111"/>
      <c r="Q27" s="111"/>
      <c r="AH27" s="111"/>
    </row>
    <row r="28" spans="1:34" ht="13.15" customHeight="1" x14ac:dyDescent="0.35">
      <c r="B28" s="111"/>
      <c r="C28" s="111"/>
      <c r="D28" s="111"/>
      <c r="E28" s="111"/>
      <c r="F28" s="111"/>
      <c r="G28" s="111"/>
      <c r="H28" s="111"/>
      <c r="I28" s="111"/>
      <c r="J28" s="111"/>
      <c r="K28" s="111"/>
      <c r="L28" s="111"/>
      <c r="M28" s="111"/>
      <c r="N28" s="111"/>
      <c r="O28" s="111"/>
      <c r="P28" s="111"/>
      <c r="Q28" s="111"/>
      <c r="AH28" s="111"/>
    </row>
    <row r="29" spans="1:34" ht="14.5" customHeight="1" x14ac:dyDescent="0.35">
      <c r="B29" s="113"/>
      <c r="C29" s="113"/>
      <c r="D29" s="113"/>
      <c r="E29" s="113"/>
      <c r="F29" s="111"/>
      <c r="G29" s="113"/>
      <c r="H29" s="113"/>
      <c r="I29" s="113"/>
      <c r="J29" s="113"/>
      <c r="K29" s="113"/>
      <c r="L29" s="113"/>
      <c r="M29" s="113"/>
      <c r="N29" s="113"/>
      <c r="O29" s="111"/>
      <c r="P29" s="101"/>
      <c r="Q29" s="111"/>
      <c r="AH29" s="111"/>
    </row>
    <row r="30" spans="1:34" ht="14.5" customHeight="1" x14ac:dyDescent="0.35">
      <c r="B30" s="111"/>
      <c r="C30" s="111"/>
      <c r="D30" s="111"/>
      <c r="E30" s="111"/>
      <c r="F30" s="111"/>
      <c r="G30" s="111"/>
      <c r="H30" s="111"/>
      <c r="I30" s="111"/>
      <c r="J30" s="111"/>
      <c r="K30" s="111"/>
      <c r="L30" s="111"/>
      <c r="M30" s="111"/>
      <c r="N30" s="111"/>
      <c r="O30" s="111"/>
      <c r="P30" s="101"/>
      <c r="Q30" s="111"/>
      <c r="AH30" s="111"/>
    </row>
    <row r="31" spans="1:34" ht="14.5" customHeight="1" x14ac:dyDescent="0.35">
      <c r="B31" s="111"/>
      <c r="C31" s="111"/>
      <c r="D31" s="111"/>
      <c r="E31" s="111"/>
      <c r="F31" s="111"/>
      <c r="G31" s="111"/>
      <c r="H31" s="111"/>
      <c r="I31" s="111"/>
      <c r="J31" s="111"/>
      <c r="K31" s="111"/>
      <c r="L31" s="111"/>
      <c r="M31" s="111"/>
      <c r="N31" s="111"/>
      <c r="O31" s="111"/>
      <c r="P31" s="111"/>
      <c r="Q31" s="111"/>
      <c r="AH31" s="111"/>
    </row>
    <row r="32" spans="1:34" ht="14.5" customHeight="1" x14ac:dyDescent="0.35">
      <c r="B32" s="111"/>
      <c r="C32" s="111"/>
      <c r="D32" s="111"/>
      <c r="E32" s="111"/>
      <c r="F32" s="111"/>
      <c r="G32" s="111"/>
      <c r="H32" s="111"/>
      <c r="I32" s="111"/>
      <c r="J32" s="111"/>
      <c r="K32" s="111"/>
      <c r="L32" s="111"/>
      <c r="M32" s="111"/>
      <c r="N32" s="111"/>
      <c r="O32" s="111"/>
      <c r="P32" s="111"/>
      <c r="Q32" s="111"/>
      <c r="AH32" s="111"/>
    </row>
    <row r="33" spans="2:34" ht="14.5" customHeight="1" x14ac:dyDescent="0.35">
      <c r="B33" s="111"/>
      <c r="C33" s="111"/>
      <c r="D33" s="111"/>
      <c r="E33" s="111"/>
      <c r="F33" s="111"/>
      <c r="G33" s="111"/>
      <c r="H33" s="111"/>
      <c r="I33" s="111"/>
      <c r="J33" s="111"/>
      <c r="K33" s="111"/>
      <c r="L33" s="111"/>
      <c r="M33" s="111"/>
      <c r="N33" s="111"/>
      <c r="O33" s="111"/>
      <c r="P33" s="111"/>
      <c r="Q33" s="111"/>
      <c r="AH33" s="111"/>
    </row>
    <row r="34" spans="2:34" ht="14.5" customHeight="1" x14ac:dyDescent="0.35">
      <c r="B34" s="111"/>
      <c r="C34" s="111"/>
      <c r="D34" s="111"/>
      <c r="E34" s="111"/>
      <c r="F34" s="111"/>
      <c r="G34" s="111"/>
      <c r="H34" s="111"/>
      <c r="I34" s="111"/>
      <c r="J34" s="111"/>
      <c r="K34" s="111"/>
      <c r="L34" s="111"/>
      <c r="M34" s="111"/>
      <c r="N34" s="111"/>
      <c r="O34" s="111"/>
      <c r="P34" s="111"/>
      <c r="Q34" s="111"/>
      <c r="AH34" s="111"/>
    </row>
    <row r="35" spans="2:34" ht="14.5" customHeight="1" x14ac:dyDescent="0.35">
      <c r="B35" s="111"/>
      <c r="C35" s="111"/>
      <c r="D35" s="111"/>
      <c r="E35" s="111"/>
      <c r="F35" s="111"/>
      <c r="G35" s="111"/>
      <c r="H35" s="111"/>
      <c r="I35" s="111"/>
      <c r="J35" s="111"/>
      <c r="K35" s="111"/>
      <c r="L35" s="111"/>
      <c r="M35" s="111"/>
      <c r="N35" s="111"/>
      <c r="O35" s="111"/>
      <c r="P35" s="111"/>
      <c r="Q35" s="111"/>
      <c r="AH35" s="111"/>
    </row>
    <row r="36" spans="2:34" ht="14.5" customHeight="1" x14ac:dyDescent="0.35">
      <c r="B36" s="111"/>
      <c r="C36" s="111"/>
      <c r="D36" s="111"/>
      <c r="E36" s="111"/>
      <c r="F36" s="111"/>
      <c r="G36" s="111"/>
      <c r="H36" s="111"/>
      <c r="I36" s="111"/>
      <c r="J36" s="111"/>
      <c r="K36" s="111"/>
      <c r="L36" s="111"/>
      <c r="M36" s="111"/>
      <c r="N36" s="111"/>
      <c r="O36" s="111"/>
      <c r="P36" s="111"/>
      <c r="Q36" s="111"/>
      <c r="AH36" s="111"/>
    </row>
    <row r="37" spans="2:34" ht="14.5" customHeight="1" x14ac:dyDescent="0.35">
      <c r="B37" s="111"/>
      <c r="C37" s="111"/>
      <c r="D37" s="111"/>
      <c r="E37" s="111"/>
      <c r="F37" s="111"/>
      <c r="G37" s="111"/>
      <c r="H37" s="111"/>
      <c r="I37" s="111"/>
      <c r="J37" s="111"/>
      <c r="K37" s="111"/>
      <c r="L37" s="111"/>
      <c r="M37" s="111"/>
      <c r="N37" s="111"/>
      <c r="O37" s="111"/>
      <c r="P37" s="111"/>
      <c r="Q37" s="111"/>
      <c r="AH37" s="111"/>
    </row>
    <row r="38" spans="2:34" ht="14.5" customHeight="1" x14ac:dyDescent="0.35">
      <c r="B38" s="111"/>
      <c r="C38" s="111"/>
      <c r="D38" s="111"/>
      <c r="E38" s="111"/>
      <c r="F38" s="111"/>
      <c r="G38" s="111"/>
      <c r="H38" s="111"/>
      <c r="I38" s="111"/>
      <c r="J38" s="111"/>
      <c r="K38" s="111"/>
      <c r="L38" s="111"/>
      <c r="M38" s="111"/>
      <c r="N38" s="111"/>
      <c r="O38" s="111"/>
      <c r="P38" s="111"/>
      <c r="Q38" s="111"/>
      <c r="AH38" s="111"/>
    </row>
    <row r="39" spans="2:34" x14ac:dyDescent="0.35">
      <c r="B39" s="111"/>
      <c r="C39" s="111"/>
      <c r="D39" s="111"/>
      <c r="E39" s="111"/>
      <c r="F39" s="111"/>
      <c r="G39" s="111"/>
      <c r="H39" s="111"/>
      <c r="I39" s="111"/>
      <c r="J39" s="111"/>
      <c r="K39" s="111"/>
      <c r="L39" s="111"/>
      <c r="M39" s="111"/>
      <c r="N39" s="111"/>
      <c r="O39" s="111"/>
      <c r="P39" s="111"/>
      <c r="Q39" s="111"/>
    </row>
    <row r="40" spans="2:34" ht="15" customHeight="1" x14ac:dyDescent="0.35">
      <c r="B40" s="111"/>
      <c r="C40" s="111"/>
      <c r="D40" s="111"/>
      <c r="E40" s="111"/>
      <c r="F40" s="111"/>
      <c r="G40" s="111"/>
      <c r="H40" s="111"/>
      <c r="I40" s="111"/>
      <c r="J40" s="111"/>
      <c r="K40" s="111"/>
      <c r="L40" s="111"/>
      <c r="M40" s="111"/>
      <c r="N40" s="111"/>
      <c r="O40" s="111"/>
      <c r="P40" s="111"/>
      <c r="Q40" s="111"/>
    </row>
    <row r="41" spans="2:34" ht="15" customHeight="1" x14ac:dyDescent="0.35">
      <c r="B41" s="256" t="s">
        <v>142</v>
      </c>
      <c r="C41" s="256"/>
      <c r="D41" s="256"/>
      <c r="E41" s="256"/>
      <c r="F41" s="256"/>
      <c r="G41" s="256"/>
      <c r="H41" s="256"/>
      <c r="I41" s="256"/>
      <c r="J41" s="256"/>
      <c r="K41" s="256"/>
      <c r="L41" s="256"/>
      <c r="M41" s="256"/>
      <c r="N41" s="256"/>
      <c r="O41" s="256"/>
      <c r="P41" s="256"/>
      <c r="Q41" s="159"/>
      <c r="R41" s="114"/>
    </row>
    <row r="42" spans="2:34" x14ac:dyDescent="0.35">
      <c r="B42" s="256"/>
      <c r="C42" s="256"/>
      <c r="D42" s="256"/>
      <c r="E42" s="256"/>
      <c r="F42" s="256"/>
      <c r="G42" s="256"/>
      <c r="H42" s="256"/>
      <c r="I42" s="256"/>
      <c r="J42" s="256"/>
      <c r="K42" s="256"/>
      <c r="L42" s="256"/>
      <c r="M42" s="256"/>
      <c r="N42" s="256"/>
      <c r="O42" s="256"/>
      <c r="P42" s="256"/>
      <c r="Q42" s="159"/>
      <c r="R42" s="114"/>
    </row>
    <row r="43" spans="2:34" ht="14.5" customHeight="1" x14ac:dyDescent="0.35">
      <c r="B43" s="256"/>
      <c r="C43" s="256"/>
      <c r="D43" s="256"/>
      <c r="E43" s="256"/>
      <c r="F43" s="256"/>
      <c r="G43" s="256"/>
      <c r="H43" s="256"/>
      <c r="I43" s="256"/>
      <c r="J43" s="256"/>
      <c r="K43" s="256"/>
      <c r="L43" s="256"/>
      <c r="M43" s="256"/>
      <c r="N43" s="256"/>
      <c r="O43" s="256"/>
      <c r="P43" s="256"/>
      <c r="Q43" s="159"/>
      <c r="R43" s="114"/>
    </row>
    <row r="44" spans="2:34" ht="14.5" customHeight="1" x14ac:dyDescent="0.35">
      <c r="B44" s="256"/>
      <c r="C44" s="256"/>
      <c r="D44" s="256"/>
      <c r="E44" s="256"/>
      <c r="F44" s="256"/>
      <c r="G44" s="256"/>
      <c r="H44" s="256"/>
      <c r="I44" s="256"/>
      <c r="J44" s="256"/>
      <c r="K44" s="256"/>
      <c r="L44" s="256"/>
      <c r="M44" s="256"/>
      <c r="N44" s="256"/>
      <c r="O44" s="256"/>
      <c r="P44" s="256"/>
      <c r="Q44" s="159"/>
      <c r="R44" s="114"/>
    </row>
    <row r="45" spans="2:34" x14ac:dyDescent="0.35">
      <c r="B45" s="256"/>
      <c r="C45" s="256"/>
      <c r="D45" s="256"/>
      <c r="E45" s="256"/>
      <c r="F45" s="256"/>
      <c r="G45" s="256"/>
      <c r="H45" s="256"/>
      <c r="I45" s="256"/>
      <c r="J45" s="256"/>
      <c r="K45" s="256"/>
      <c r="L45" s="256"/>
      <c r="M45" s="256"/>
      <c r="N45" s="256"/>
      <c r="O45" s="256"/>
      <c r="P45" s="256"/>
      <c r="Q45" s="159"/>
      <c r="R45" s="114"/>
    </row>
    <row r="46" spans="2:34" x14ac:dyDescent="0.35">
      <c r="B46" s="256"/>
      <c r="C46" s="256"/>
      <c r="D46" s="256"/>
      <c r="E46" s="256"/>
      <c r="F46" s="256"/>
      <c r="G46" s="256"/>
      <c r="H46" s="256"/>
      <c r="I46" s="256"/>
      <c r="J46" s="256"/>
      <c r="K46" s="256"/>
      <c r="L46" s="256"/>
      <c r="M46" s="256"/>
      <c r="N46" s="256"/>
      <c r="O46" s="256"/>
      <c r="P46" s="256"/>
      <c r="Q46" s="159"/>
      <c r="R46" s="114"/>
    </row>
    <row r="47" spans="2:34" x14ac:dyDescent="0.35">
      <c r="B47" s="256"/>
      <c r="C47" s="256"/>
      <c r="D47" s="256"/>
      <c r="E47" s="256"/>
      <c r="F47" s="256"/>
      <c r="G47" s="256"/>
      <c r="H47" s="256"/>
      <c r="I47" s="256"/>
      <c r="J47" s="256"/>
      <c r="K47" s="256"/>
      <c r="L47" s="256"/>
      <c r="M47" s="256"/>
      <c r="N47" s="256"/>
      <c r="O47" s="256"/>
      <c r="P47" s="256"/>
    </row>
    <row r="48" spans="2:34" ht="27.75" customHeight="1" x14ac:dyDescent="0.35">
      <c r="B48" s="256"/>
      <c r="C48" s="256"/>
      <c r="D48" s="256"/>
      <c r="E48" s="256"/>
      <c r="F48" s="256"/>
      <c r="G48" s="256"/>
      <c r="H48" s="256"/>
      <c r="I48" s="256"/>
      <c r="J48" s="256"/>
      <c r="K48" s="256"/>
      <c r="L48" s="256"/>
      <c r="M48" s="256"/>
      <c r="N48" s="256"/>
      <c r="O48" s="256"/>
      <c r="P48" s="256"/>
    </row>
    <row r="49" spans="1:16" ht="15" customHeight="1" x14ac:dyDescent="0.35">
      <c r="A49" s="13"/>
      <c r="B49" s="176"/>
      <c r="C49" s="175"/>
      <c r="D49" s="175"/>
      <c r="E49" s="175"/>
      <c r="F49" s="175"/>
      <c r="G49" s="175"/>
      <c r="H49" s="175"/>
      <c r="I49" s="175"/>
      <c r="J49" s="175"/>
      <c r="K49" s="175"/>
      <c r="M49" s="176"/>
      <c r="O49" s="175"/>
      <c r="P49" s="175"/>
    </row>
    <row r="50" spans="1:16" x14ac:dyDescent="0.35">
      <c r="B50" s="175"/>
      <c r="C50" s="175"/>
      <c r="D50" s="175"/>
      <c r="E50" s="175"/>
      <c r="F50" s="175"/>
      <c r="G50" s="175"/>
      <c r="H50" s="175"/>
      <c r="I50" s="175"/>
      <c r="J50" s="175"/>
      <c r="K50" s="175"/>
      <c r="L50" s="175"/>
      <c r="M50" s="175"/>
      <c r="N50" s="175"/>
      <c r="O50" s="175"/>
      <c r="P50" s="175"/>
    </row>
    <row r="51" spans="1:16" x14ac:dyDescent="0.35">
      <c r="B51" s="175"/>
      <c r="C51" s="175"/>
      <c r="D51" s="175"/>
      <c r="E51" s="175"/>
      <c r="F51" s="175"/>
      <c r="G51" s="175"/>
      <c r="H51" s="175"/>
      <c r="I51" s="175"/>
      <c r="J51" s="175"/>
      <c r="K51" s="175"/>
      <c r="L51" s="175"/>
      <c r="M51" s="175"/>
      <c r="N51" s="175"/>
      <c r="O51" s="175"/>
      <c r="P51" s="175"/>
    </row>
    <row r="52" spans="1:16" x14ac:dyDescent="0.35">
      <c r="B52" s="175"/>
      <c r="C52" s="175"/>
      <c r="D52" s="175"/>
      <c r="E52" s="175"/>
      <c r="F52" s="175"/>
      <c r="G52" s="175"/>
      <c r="H52" s="175"/>
      <c r="I52" s="175"/>
      <c r="J52" s="175"/>
      <c r="K52" s="175"/>
      <c r="L52" s="175"/>
      <c r="M52" s="175"/>
      <c r="N52" s="175"/>
      <c r="O52" s="175"/>
      <c r="P52" s="175"/>
    </row>
    <row r="53" spans="1:16" x14ac:dyDescent="0.35">
      <c r="B53" s="175"/>
      <c r="C53" s="175"/>
      <c r="D53" s="175"/>
      <c r="E53" s="175"/>
      <c r="F53" s="175"/>
      <c r="G53" s="175"/>
      <c r="H53" s="175"/>
      <c r="I53" s="175"/>
      <c r="J53" s="175"/>
      <c r="K53" s="175"/>
      <c r="L53" s="175"/>
      <c r="M53" s="175"/>
      <c r="N53" s="175"/>
      <c r="O53" s="175"/>
      <c r="P53" s="175"/>
    </row>
    <row r="54" spans="1:16" x14ac:dyDescent="0.35">
      <c r="B54" s="175"/>
      <c r="C54" s="175"/>
      <c r="D54" s="175"/>
      <c r="E54" s="175"/>
      <c r="F54" s="175"/>
      <c r="G54" s="175"/>
      <c r="H54" s="175"/>
      <c r="I54" s="175"/>
      <c r="J54" s="175"/>
      <c r="K54" s="175"/>
      <c r="L54" s="175"/>
      <c r="M54" s="175"/>
      <c r="N54" s="175"/>
      <c r="O54" s="175"/>
      <c r="P54" s="175"/>
    </row>
    <row r="55" spans="1:16" x14ac:dyDescent="0.35">
      <c r="B55" s="175"/>
      <c r="C55" s="175"/>
      <c r="D55" s="175"/>
      <c r="E55" s="175"/>
      <c r="F55" s="175"/>
      <c r="G55" s="175"/>
      <c r="H55" s="175"/>
      <c r="I55" s="175"/>
      <c r="J55" s="175"/>
      <c r="K55" s="175"/>
      <c r="L55" s="175"/>
      <c r="M55" s="175"/>
      <c r="N55" s="175"/>
      <c r="O55" s="175"/>
      <c r="P55" s="175"/>
    </row>
    <row r="56" spans="1:16" x14ac:dyDescent="0.35">
      <c r="B56" s="175"/>
      <c r="C56" s="175"/>
      <c r="D56" s="175"/>
      <c r="E56" s="175"/>
      <c r="F56" s="175"/>
      <c r="G56" s="175"/>
      <c r="H56" s="175"/>
      <c r="I56" s="175"/>
      <c r="J56" s="175"/>
      <c r="K56" s="175"/>
      <c r="L56" s="175"/>
      <c r="M56" s="175"/>
      <c r="N56" s="175"/>
      <c r="O56" s="175"/>
      <c r="P56" s="175"/>
    </row>
  </sheetData>
  <mergeCells count="21">
    <mergeCell ref="B41:P48"/>
    <mergeCell ref="D14:I14"/>
    <mergeCell ref="J14:N14"/>
    <mergeCell ref="O14:P14"/>
    <mergeCell ref="B16:C16"/>
    <mergeCell ref="K16:L16"/>
    <mergeCell ref="M16:P16"/>
    <mergeCell ref="D15:I15"/>
    <mergeCell ref="J15:N15"/>
    <mergeCell ref="O15:P15"/>
    <mergeCell ref="D13:I13"/>
    <mergeCell ref="J13:N13"/>
    <mergeCell ref="O11:Q12"/>
    <mergeCell ref="O13:Q13"/>
    <mergeCell ref="C2:R2"/>
    <mergeCell ref="A4:O4"/>
    <mergeCell ref="D7:R9"/>
    <mergeCell ref="J10:Q10"/>
    <mergeCell ref="D11:I12"/>
    <mergeCell ref="J11:N12"/>
    <mergeCell ref="B11:C12"/>
  </mergeCells>
  <conditionalFormatting sqref="Q14:Q15">
    <cfRule type="iconSet" priority="2">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D272A246-0B6D-4192-8676-73F292F2EDB3}">
            <x14:iconSet iconSet="4TrafficLights" showValue="0" custom="1">
              <x14:cfvo type="percent">
                <xm:f>0</xm:f>
              </x14:cfvo>
              <x14:cfvo type="num">
                <xm:f>0.8</xm:f>
              </x14:cfvo>
              <x14:cfvo type="num">
                <xm:f>0.9</xm:f>
              </x14:cfvo>
              <x14:cfvo type="num">
                <xm:f>1</xm:f>
              </x14:cfvo>
              <x14:cfIcon iconSet="4RedToBlack" iconId="3"/>
              <x14:cfIcon iconSet="4RedToBlack" iconId="2"/>
              <x14:cfIcon iconSet="3TrafficLights1" iconId="1"/>
              <x14:cfIcon iconSet="3TrafficLights1" iconId="2"/>
            </x14:iconSet>
          </x14:cfRule>
          <xm:sqref>Q22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9">
    <pageSetUpPr fitToPage="1"/>
  </sheetPr>
  <dimension ref="A1:AF55"/>
  <sheetViews>
    <sheetView workbookViewId="0">
      <selection activeCell="F3" sqref="F3"/>
    </sheetView>
  </sheetViews>
  <sheetFormatPr defaultColWidth="8.81640625" defaultRowHeight="14.5" x14ac:dyDescent="0.35"/>
  <cols>
    <col min="1" max="1" width="7.7265625" style="126" customWidth="1"/>
    <col min="2" max="2" width="3" style="126" customWidth="1"/>
    <col min="3" max="3" width="7.1796875" style="126" customWidth="1"/>
    <col min="4" max="5" width="0.81640625" style="126" customWidth="1"/>
    <col min="6" max="6" width="10.7265625" style="126" customWidth="1"/>
    <col min="7" max="7" width="5.54296875" style="126" customWidth="1"/>
    <col min="8" max="8" width="3.1796875" style="126" customWidth="1"/>
    <col min="9" max="9" width="3.81640625" style="126" customWidth="1"/>
    <col min="10" max="10" width="8.54296875" style="126" customWidth="1"/>
    <col min="11" max="11" width="19.7265625" style="126" customWidth="1"/>
    <col min="12" max="12" width="3" style="126" customWidth="1"/>
    <col min="13" max="13" width="2.54296875" style="126" customWidth="1"/>
    <col min="14" max="14" width="2.7265625" style="126" customWidth="1"/>
    <col min="15" max="15" width="3.453125" style="126" customWidth="1"/>
    <col min="16" max="16" width="3" style="126" customWidth="1"/>
    <col min="17" max="17" width="9.7265625" style="126" customWidth="1"/>
    <col min="18" max="21" width="8.81640625" style="126"/>
    <col min="22" max="22" width="9.7265625" style="126" customWidth="1"/>
    <col min="23" max="16384" width="8.81640625" style="126"/>
  </cols>
  <sheetData>
    <row r="1" spans="1:32" ht="15" customHeight="1" x14ac:dyDescent="0.35"/>
    <row r="2" spans="1:32" ht="15.75" customHeight="1" x14ac:dyDescent="0.35">
      <c r="C2" s="274" t="s">
        <v>15</v>
      </c>
      <c r="D2" s="274"/>
      <c r="E2" s="274"/>
      <c r="F2" s="274"/>
      <c r="G2" s="274"/>
      <c r="H2" s="274"/>
      <c r="I2" s="274"/>
      <c r="J2" s="274"/>
      <c r="K2" s="274"/>
      <c r="L2" s="274"/>
      <c r="M2" s="274"/>
      <c r="N2" s="274"/>
      <c r="O2" s="274"/>
      <c r="P2" s="274"/>
      <c r="Q2" s="274"/>
    </row>
    <row r="3" spans="1:32" ht="15.75" customHeight="1" x14ac:dyDescent="0.35">
      <c r="B3" s="127"/>
      <c r="C3" s="127"/>
      <c r="D3" s="127"/>
      <c r="E3" s="127"/>
      <c r="F3" s="127"/>
      <c r="G3" s="127"/>
      <c r="H3" s="127"/>
      <c r="I3" s="127"/>
      <c r="J3" s="127"/>
      <c r="K3" s="127"/>
      <c r="L3" s="127"/>
      <c r="M3" s="127"/>
      <c r="N3" s="127"/>
    </row>
    <row r="4" spans="1:32" ht="22.15" customHeight="1" x14ac:dyDescent="0.35">
      <c r="A4" s="275"/>
      <c r="B4" s="275"/>
      <c r="C4" s="275"/>
      <c r="D4" s="275"/>
      <c r="E4" s="275"/>
      <c r="F4" s="275"/>
      <c r="G4" s="275"/>
      <c r="H4" s="275"/>
      <c r="I4" s="275"/>
      <c r="J4" s="275"/>
      <c r="K4" s="275"/>
      <c r="L4" s="275"/>
      <c r="M4" s="275"/>
      <c r="N4" s="275"/>
    </row>
    <row r="5" spans="1:32" ht="14.5" customHeight="1" x14ac:dyDescent="0.35"/>
    <row r="6" spans="1:32" ht="30" customHeight="1" x14ac:dyDescent="0.35">
      <c r="C6" s="267" t="s">
        <v>76</v>
      </c>
      <c r="D6" s="267"/>
      <c r="E6" s="267"/>
      <c r="F6" s="267"/>
      <c r="G6" s="267"/>
      <c r="H6" s="267"/>
      <c r="I6" s="267"/>
      <c r="J6" s="267"/>
      <c r="K6" s="267"/>
      <c r="L6" s="267"/>
      <c r="M6" s="267"/>
      <c r="N6" s="267"/>
      <c r="O6" s="267"/>
      <c r="P6" s="267"/>
      <c r="Q6" s="50"/>
      <c r="T6" s="4"/>
      <c r="U6" s="4"/>
      <c r="V6" s="4"/>
      <c r="W6" s="4"/>
      <c r="X6" s="4"/>
      <c r="Y6" s="4"/>
      <c r="Z6" s="4"/>
      <c r="AA6" s="4"/>
      <c r="AB6" s="4"/>
      <c r="AC6" s="4"/>
      <c r="AD6" s="4"/>
      <c r="AE6" s="4"/>
      <c r="AF6" s="4"/>
    </row>
    <row r="7" spans="1:32" ht="15.65" customHeight="1" x14ac:dyDescent="0.35">
      <c r="C7" s="276" t="s">
        <v>111</v>
      </c>
      <c r="D7" s="276"/>
      <c r="E7" s="276"/>
      <c r="F7" s="276"/>
      <c r="G7" s="276"/>
      <c r="H7" s="276"/>
      <c r="I7" s="276"/>
      <c r="J7" s="276"/>
      <c r="K7" s="276"/>
      <c r="L7" s="276"/>
      <c r="M7" s="276"/>
      <c r="N7" s="276"/>
      <c r="O7" s="276"/>
      <c r="P7" s="276"/>
      <c r="Q7" s="276"/>
      <c r="S7" s="4"/>
      <c r="T7" s="4"/>
      <c r="U7" s="4"/>
      <c r="V7" s="4"/>
      <c r="W7" s="4"/>
      <c r="X7" s="4"/>
      <c r="Y7" s="4"/>
      <c r="Z7" s="4"/>
      <c r="AA7" s="4"/>
      <c r="AB7" s="4"/>
      <c r="AC7" s="4"/>
      <c r="AD7" s="4"/>
      <c r="AE7" s="4"/>
      <c r="AF7" s="4"/>
    </row>
    <row r="8" spans="1:32" x14ac:dyDescent="0.35">
      <c r="C8" s="276"/>
      <c r="D8" s="276"/>
      <c r="E8" s="276"/>
      <c r="F8" s="276"/>
      <c r="G8" s="276"/>
      <c r="H8" s="276"/>
      <c r="I8" s="276"/>
      <c r="J8" s="276"/>
      <c r="K8" s="276"/>
      <c r="L8" s="276"/>
      <c r="M8" s="276"/>
      <c r="N8" s="276"/>
      <c r="O8" s="276"/>
      <c r="P8" s="276"/>
      <c r="Q8" s="276"/>
      <c r="T8" s="14"/>
      <c r="U8" s="14"/>
      <c r="V8" s="14"/>
      <c r="W8" s="14"/>
      <c r="X8" s="14"/>
      <c r="Y8" s="14"/>
      <c r="Z8" s="14"/>
      <c r="AA8" s="14"/>
      <c r="AB8" s="14"/>
      <c r="AC8" s="14"/>
      <c r="AD8" s="14"/>
      <c r="AE8" s="14"/>
      <c r="AF8" s="14"/>
    </row>
    <row r="9" spans="1:32" x14ac:dyDescent="0.35">
      <c r="C9" s="276"/>
      <c r="D9" s="276"/>
      <c r="E9" s="276"/>
      <c r="F9" s="276"/>
      <c r="G9" s="276"/>
      <c r="H9" s="276"/>
      <c r="I9" s="276"/>
      <c r="J9" s="276"/>
      <c r="K9" s="276"/>
      <c r="L9" s="276"/>
      <c r="M9" s="276"/>
      <c r="N9" s="276"/>
      <c r="O9" s="276"/>
      <c r="P9" s="276"/>
      <c r="Q9" s="276"/>
      <c r="T9" s="14"/>
      <c r="U9" s="14"/>
      <c r="V9" s="14"/>
      <c r="W9" s="14"/>
      <c r="X9" s="14"/>
      <c r="Y9" s="14"/>
      <c r="Z9" s="14"/>
      <c r="AA9" s="14"/>
      <c r="AB9" s="14"/>
      <c r="AC9" s="14"/>
      <c r="AD9" s="14"/>
      <c r="AE9" s="14"/>
      <c r="AF9" s="14"/>
    </row>
    <row r="10" spans="1:32" x14ac:dyDescent="0.35">
      <c r="C10" s="276"/>
      <c r="D10" s="276"/>
      <c r="E10" s="276"/>
      <c r="F10" s="276"/>
      <c r="G10" s="276"/>
      <c r="H10" s="276"/>
      <c r="I10" s="276"/>
      <c r="J10" s="276"/>
      <c r="K10" s="276"/>
      <c r="L10" s="276"/>
      <c r="M10" s="276"/>
      <c r="N10" s="276"/>
      <c r="O10" s="276"/>
      <c r="P10" s="276"/>
      <c r="Q10" s="276"/>
      <c r="T10" s="14"/>
      <c r="U10" s="14"/>
      <c r="V10" s="14"/>
      <c r="W10" s="14"/>
      <c r="X10" s="14"/>
      <c r="Y10" s="14"/>
      <c r="Z10" s="14"/>
      <c r="AA10" s="14"/>
      <c r="AB10" s="14"/>
      <c r="AC10" s="14"/>
      <c r="AD10" s="14"/>
      <c r="AE10" s="14"/>
      <c r="AF10" s="14"/>
    </row>
    <row r="11" spans="1:32" ht="15" customHeight="1" x14ac:dyDescent="0.35">
      <c r="C11" s="276"/>
      <c r="D11" s="276"/>
      <c r="E11" s="276"/>
      <c r="F11" s="276"/>
      <c r="G11" s="276"/>
      <c r="H11" s="276"/>
      <c r="I11" s="276"/>
      <c r="J11" s="276"/>
      <c r="K11" s="276"/>
      <c r="L11" s="276"/>
      <c r="M11" s="276"/>
      <c r="N11" s="276"/>
      <c r="O11" s="276"/>
      <c r="P11" s="276"/>
      <c r="Q11" s="276"/>
    </row>
    <row r="12" spans="1:32" x14ac:dyDescent="0.35">
      <c r="C12" s="276"/>
      <c r="D12" s="276"/>
      <c r="E12" s="276"/>
      <c r="F12" s="276"/>
      <c r="G12" s="276"/>
      <c r="H12" s="276"/>
      <c r="I12" s="276"/>
      <c r="J12" s="276"/>
      <c r="K12" s="276"/>
      <c r="L12" s="276"/>
      <c r="M12" s="276"/>
      <c r="N12" s="276"/>
      <c r="O12" s="276"/>
      <c r="P12" s="276"/>
      <c r="Q12" s="276"/>
      <c r="U12"/>
    </row>
    <row r="13" spans="1:32" ht="15" customHeight="1" x14ac:dyDescent="0.35">
      <c r="C13" s="276"/>
      <c r="D13" s="276"/>
      <c r="E13" s="276"/>
      <c r="F13" s="276"/>
      <c r="G13" s="276"/>
      <c r="H13" s="276"/>
      <c r="I13" s="276"/>
      <c r="J13" s="276"/>
      <c r="K13" s="276"/>
      <c r="L13" s="276"/>
      <c r="M13" s="276"/>
      <c r="N13" s="276"/>
      <c r="O13" s="276"/>
      <c r="P13" s="276"/>
      <c r="Q13" s="276"/>
    </row>
    <row r="14" spans="1:32" ht="14.5" customHeight="1" x14ac:dyDescent="0.35">
      <c r="B14" s="128"/>
      <c r="I14" s="260" t="s">
        <v>166</v>
      </c>
      <c r="J14" s="260"/>
      <c r="K14" s="260"/>
      <c r="L14" s="260"/>
      <c r="M14" s="260"/>
      <c r="N14" s="260"/>
      <c r="O14" s="260"/>
      <c r="P14" s="260"/>
    </row>
    <row r="15" spans="1:32" ht="53.25" customHeight="1" x14ac:dyDescent="0.35">
      <c r="A15" s="1"/>
      <c r="B15" s="261" t="s">
        <v>14</v>
      </c>
      <c r="C15" s="261"/>
      <c r="D15" s="208" t="s">
        <v>66</v>
      </c>
      <c r="E15" s="208"/>
      <c r="F15" s="208"/>
      <c r="G15" s="208" t="s">
        <v>72</v>
      </c>
      <c r="H15" s="208"/>
      <c r="I15" s="208"/>
      <c r="J15" s="208"/>
      <c r="K15" s="87" t="s">
        <v>73</v>
      </c>
      <c r="L15" s="208" t="s">
        <v>65</v>
      </c>
      <c r="M15" s="208"/>
      <c r="N15" s="208"/>
      <c r="O15" s="208"/>
      <c r="P15" s="17">
        <v>2</v>
      </c>
      <c r="S15" s="129"/>
      <c r="T15" s="129"/>
      <c r="U15" s="129"/>
      <c r="V15" s="129"/>
      <c r="W15" s="129"/>
      <c r="X15" s="129"/>
    </row>
    <row r="16" spans="1:32" ht="13.15" customHeight="1" x14ac:dyDescent="0.35">
      <c r="A16" s="1"/>
      <c r="B16" s="51" t="s">
        <v>10</v>
      </c>
      <c r="C16" s="51"/>
      <c r="D16" s="140">
        <v>1</v>
      </c>
      <c r="E16" s="272" t="s">
        <v>63</v>
      </c>
      <c r="F16" s="273"/>
      <c r="G16" s="270">
        <f>[5]Planilha2!$B$17</f>
        <v>6.6334991708126038E-3</v>
      </c>
      <c r="H16" s="270"/>
      <c r="I16" s="270"/>
      <c r="J16" s="270"/>
      <c r="K16" s="141">
        <v>0.12529999999999999</v>
      </c>
      <c r="L16" s="270">
        <f>2/7</f>
        <v>0.2857142857142857</v>
      </c>
      <c r="M16" s="270"/>
      <c r="N16" s="270"/>
      <c r="O16" s="270"/>
      <c r="P16" s="130">
        <f>L16</f>
        <v>0.2857142857142857</v>
      </c>
      <c r="Q16" s="131"/>
      <c r="R16" s="131"/>
      <c r="S16" s="131"/>
      <c r="T16" s="129"/>
      <c r="U16" s="129"/>
      <c r="V16" s="129"/>
      <c r="W16" s="129"/>
      <c r="X16" s="129"/>
    </row>
    <row r="17" spans="1:32" ht="13.15" customHeight="1" x14ac:dyDescent="0.35">
      <c r="A17" s="1"/>
      <c r="B17" s="132" t="s">
        <v>6</v>
      </c>
      <c r="C17" s="51"/>
      <c r="D17" s="140"/>
      <c r="E17" s="272"/>
      <c r="F17" s="272"/>
      <c r="G17" s="270"/>
      <c r="H17" s="270"/>
      <c r="I17" s="270"/>
      <c r="J17" s="270"/>
      <c r="K17" s="141"/>
      <c r="L17" s="270"/>
      <c r="M17" s="270"/>
      <c r="N17" s="270"/>
      <c r="O17" s="270"/>
      <c r="P17" s="130"/>
      <c r="Q17" s="131"/>
      <c r="X17" s="134"/>
      <c r="Y17" s="134"/>
      <c r="Z17" s="134"/>
      <c r="AA17" s="134"/>
      <c r="AB17" s="134"/>
      <c r="AC17" s="134"/>
      <c r="AD17" s="134"/>
      <c r="AE17" s="134"/>
      <c r="AF17" s="134"/>
    </row>
    <row r="18" spans="1:32" ht="13.15" customHeight="1" x14ac:dyDescent="0.35">
      <c r="A18" s="43"/>
      <c r="B18" s="132" t="s">
        <v>2</v>
      </c>
      <c r="C18" s="132"/>
      <c r="D18" s="147"/>
      <c r="E18" s="272"/>
      <c r="F18" s="272"/>
      <c r="G18" s="270"/>
      <c r="H18" s="270"/>
      <c r="I18" s="270"/>
      <c r="J18" s="270"/>
      <c r="K18" s="141"/>
      <c r="L18" s="270"/>
      <c r="M18" s="270"/>
      <c r="N18" s="270"/>
      <c r="O18" s="270"/>
      <c r="P18" s="130"/>
      <c r="Q18" s="131"/>
      <c r="X18" s="134"/>
      <c r="Y18" s="134"/>
      <c r="Z18" s="134"/>
      <c r="AA18" s="134"/>
      <c r="AB18" s="134"/>
      <c r="AC18" s="134"/>
      <c r="AD18" s="134"/>
      <c r="AE18" s="134"/>
      <c r="AF18" s="134"/>
    </row>
    <row r="19" spans="1:32" ht="13.15" customHeight="1" x14ac:dyDescent="0.35">
      <c r="A19" s="43"/>
      <c r="B19" s="207"/>
      <c r="C19" s="207"/>
      <c r="D19" s="2"/>
      <c r="E19" s="2"/>
      <c r="F19" s="271"/>
      <c r="G19" s="212"/>
      <c r="H19" s="212"/>
      <c r="I19" s="212"/>
      <c r="J19" s="212"/>
      <c r="K19" s="212"/>
      <c r="L19" s="214"/>
      <c r="M19" s="214"/>
      <c r="N19" s="214"/>
      <c r="O19" s="214"/>
      <c r="P19" s="44"/>
      <c r="Q19" s="131"/>
      <c r="T19" s="134"/>
      <c r="U19" s="134"/>
      <c r="V19" s="134"/>
      <c r="W19" s="134"/>
      <c r="X19" s="134"/>
      <c r="Y19" s="134"/>
      <c r="Z19" s="134"/>
      <c r="AA19" s="134"/>
      <c r="AB19" s="134"/>
      <c r="AC19" s="134"/>
      <c r="AD19" s="134"/>
      <c r="AE19" s="134"/>
      <c r="AF19" s="134"/>
    </row>
    <row r="20" spans="1:32" ht="13.15" customHeight="1" x14ac:dyDescent="0.35">
      <c r="A20" s="43"/>
      <c r="B20" s="113" t="s">
        <v>54</v>
      </c>
      <c r="C20" s="113"/>
      <c r="D20" s="113"/>
      <c r="E20" s="113"/>
      <c r="F20" s="113"/>
      <c r="G20" s="113"/>
      <c r="H20" s="113"/>
      <c r="I20" s="113"/>
      <c r="J20" s="113"/>
      <c r="K20" s="113"/>
      <c r="L20" s="113"/>
      <c r="M20" s="113"/>
      <c r="N20" s="111"/>
      <c r="O20" s="111"/>
      <c r="P20" s="111"/>
      <c r="S20" s="134"/>
      <c r="T20" s="134"/>
      <c r="U20" s="134"/>
      <c r="V20" s="134"/>
      <c r="W20" s="134"/>
      <c r="X20" s="134"/>
      <c r="Y20" s="134"/>
      <c r="Z20" s="134"/>
      <c r="AA20" s="134"/>
      <c r="AB20" s="134"/>
      <c r="AC20" s="134"/>
      <c r="AD20" s="134"/>
      <c r="AE20" s="134"/>
      <c r="AF20" s="134"/>
    </row>
    <row r="21" spans="1:32" ht="13.15" customHeight="1" x14ac:dyDescent="0.35">
      <c r="A21" s="43"/>
      <c r="B21" s="113" t="s">
        <v>39</v>
      </c>
      <c r="C21" s="113"/>
      <c r="D21" s="113"/>
      <c r="E21" s="113"/>
      <c r="F21" s="113"/>
      <c r="G21" s="113" t="s">
        <v>52</v>
      </c>
      <c r="I21" s="113"/>
      <c r="K21" s="113" t="s">
        <v>67</v>
      </c>
      <c r="M21" s="117" t="s">
        <v>62</v>
      </c>
      <c r="N21" s="111"/>
      <c r="O21" s="111"/>
      <c r="P21" s="111"/>
      <c r="S21" s="134"/>
      <c r="T21" s="134"/>
      <c r="U21" s="134"/>
      <c r="V21" s="134"/>
      <c r="W21" s="134"/>
      <c r="X21" s="134"/>
      <c r="Y21" s="134"/>
      <c r="Z21" s="134"/>
      <c r="AA21" s="134"/>
      <c r="AB21" s="134"/>
      <c r="AC21" s="134"/>
      <c r="AD21" s="134"/>
      <c r="AE21" s="134"/>
      <c r="AF21" s="134"/>
    </row>
    <row r="22" spans="1:32" ht="13.15" customHeight="1" x14ac:dyDescent="0.35">
      <c r="A22" s="1"/>
      <c r="B22" s="135"/>
      <c r="C22" s="136"/>
      <c r="D22" s="135"/>
      <c r="E22" s="135"/>
      <c r="G22" s="135"/>
      <c r="H22" s="135"/>
      <c r="I22" s="135"/>
      <c r="J22" s="137"/>
      <c r="L22" s="135"/>
      <c r="M22" s="135"/>
      <c r="O22" s="138"/>
      <c r="S22" s="134"/>
      <c r="T22" s="134"/>
      <c r="U22" s="134"/>
      <c r="V22" s="134"/>
      <c r="W22" s="134"/>
      <c r="X22" s="134"/>
    </row>
    <row r="23" spans="1:32" ht="13.15" customHeight="1" x14ac:dyDescent="0.35">
      <c r="A23" s="1"/>
      <c r="C23" s="132"/>
      <c r="D23" s="133"/>
      <c r="E23" s="133"/>
      <c r="F23" s="53"/>
      <c r="G23" s="53"/>
      <c r="H23" s="52"/>
      <c r="I23" s="52"/>
      <c r="J23" s="53"/>
      <c r="K23" s="53"/>
      <c r="L23" s="52"/>
      <c r="M23" s="52"/>
      <c r="N23" s="52"/>
      <c r="O23" s="52"/>
      <c r="P23" s="54"/>
      <c r="R23" s="134"/>
      <c r="S23" s="134"/>
      <c r="T23" s="134"/>
      <c r="U23" s="134"/>
      <c r="V23" s="134"/>
      <c r="W23" s="134"/>
      <c r="X23" s="134"/>
    </row>
    <row r="24" spans="1:32" ht="13.15" customHeight="1" x14ac:dyDescent="0.35">
      <c r="A24" s="1"/>
      <c r="B24" s="132"/>
      <c r="C24" s="132"/>
      <c r="D24" s="43"/>
      <c r="E24" s="43"/>
      <c r="F24" s="53"/>
      <c r="G24" s="53"/>
      <c r="H24" s="52"/>
      <c r="I24" s="52"/>
      <c r="J24" s="53"/>
      <c r="K24" s="53"/>
      <c r="L24" s="52"/>
      <c r="M24" s="52"/>
      <c r="N24" s="52"/>
      <c r="O24" s="52"/>
      <c r="P24" s="54"/>
      <c r="R24" s="134"/>
      <c r="S24" s="134"/>
      <c r="T24" s="134"/>
      <c r="U24" s="134"/>
      <c r="V24" s="134"/>
      <c r="W24" s="134"/>
      <c r="X24" s="134"/>
    </row>
    <row r="25" spans="1:32" ht="13.15" customHeight="1" x14ac:dyDescent="0.35">
      <c r="A25" s="1"/>
      <c r="B25" s="132"/>
      <c r="C25" s="132"/>
      <c r="D25" s="133"/>
      <c r="E25" s="133"/>
      <c r="F25" s="53"/>
      <c r="G25" s="53"/>
      <c r="H25" s="52"/>
      <c r="I25" s="52"/>
      <c r="J25" s="53"/>
      <c r="K25" s="53"/>
      <c r="L25" s="52"/>
      <c r="M25" s="52"/>
      <c r="N25" s="52"/>
      <c r="O25" s="52"/>
      <c r="P25" s="54"/>
      <c r="R25" s="134"/>
      <c r="S25" s="134"/>
      <c r="T25" s="134"/>
      <c r="U25" s="134"/>
      <c r="V25" s="134"/>
      <c r="W25" s="134"/>
      <c r="X25" s="134"/>
    </row>
    <row r="26" spans="1:32" ht="14.5" customHeight="1" x14ac:dyDescent="0.35">
      <c r="A26" s="1"/>
      <c r="R26" s="134"/>
      <c r="S26" s="139"/>
      <c r="T26" s="134"/>
      <c r="U26" s="134"/>
      <c r="V26" s="134"/>
      <c r="W26" s="134"/>
      <c r="X26" s="134"/>
    </row>
    <row r="27" spans="1:32" ht="13.15" customHeight="1" x14ac:dyDescent="0.35">
      <c r="R27" s="134"/>
      <c r="S27" s="134"/>
      <c r="T27" s="134"/>
      <c r="U27" s="134"/>
      <c r="V27" s="134"/>
      <c r="W27" s="134"/>
    </row>
    <row r="28" spans="1:32" ht="13.15" customHeight="1" x14ac:dyDescent="0.35">
      <c r="R28" s="134"/>
      <c r="S28" s="134"/>
      <c r="T28" s="134"/>
      <c r="U28" s="134"/>
      <c r="V28" s="134"/>
      <c r="W28" s="134"/>
    </row>
    <row r="29" spans="1:32" ht="13.15" customHeight="1" x14ac:dyDescent="0.35">
      <c r="R29" s="134"/>
      <c r="S29" s="134"/>
      <c r="T29" s="134"/>
      <c r="U29" s="134"/>
      <c r="V29" s="134"/>
      <c r="W29" s="134"/>
    </row>
    <row r="30" spans="1:32" ht="13.15" customHeight="1" x14ac:dyDescent="0.35">
      <c r="B30" s="135"/>
      <c r="C30" s="135"/>
      <c r="D30" s="135"/>
      <c r="E30" s="135"/>
      <c r="G30" s="135"/>
      <c r="H30" s="135"/>
      <c r="I30" s="135"/>
      <c r="J30" s="135"/>
      <c r="K30" s="135"/>
      <c r="L30" s="135"/>
      <c r="M30" s="135"/>
      <c r="O30" s="138"/>
      <c r="R30" s="134"/>
      <c r="S30" s="134"/>
      <c r="T30" s="134"/>
      <c r="U30" s="134"/>
      <c r="V30" s="134"/>
      <c r="W30" s="134"/>
    </row>
    <row r="31" spans="1:32" ht="14.5" customHeight="1" x14ac:dyDescent="0.35">
      <c r="O31" s="138"/>
    </row>
    <row r="32" spans="1:32" ht="14.5" customHeight="1" x14ac:dyDescent="0.35"/>
    <row r="33" spans="2:15" ht="14.5" customHeight="1" x14ac:dyDescent="0.35"/>
    <row r="34" spans="2:15" ht="14.5" customHeight="1" x14ac:dyDescent="0.35"/>
    <row r="35" spans="2:15" ht="14.5" customHeight="1" x14ac:dyDescent="0.35"/>
    <row r="36" spans="2:15" ht="14.5" customHeight="1" x14ac:dyDescent="0.35"/>
    <row r="37" spans="2:15" ht="14.5" customHeight="1" x14ac:dyDescent="0.35"/>
    <row r="38" spans="2:15" ht="14.5" customHeight="1" x14ac:dyDescent="0.35"/>
    <row r="39" spans="2:15" ht="14.5" customHeight="1" x14ac:dyDescent="0.35"/>
    <row r="40" spans="2:15" ht="14.5" customHeight="1" x14ac:dyDescent="0.35"/>
    <row r="44" spans="2:15" ht="15" customHeight="1" x14ac:dyDescent="0.35">
      <c r="C44" s="269" t="s">
        <v>160</v>
      </c>
      <c r="D44" s="269"/>
      <c r="E44" s="269"/>
      <c r="F44" s="269"/>
      <c r="G44" s="269"/>
      <c r="H44" s="269"/>
      <c r="I44" s="269"/>
      <c r="J44" s="269"/>
      <c r="K44" s="269"/>
      <c r="L44" s="269"/>
      <c r="M44" s="269"/>
      <c r="N44" s="269"/>
      <c r="O44" s="269"/>
    </row>
    <row r="45" spans="2:15" x14ac:dyDescent="0.35">
      <c r="C45" s="269"/>
      <c r="D45" s="269"/>
      <c r="E45" s="269"/>
      <c r="F45" s="269"/>
      <c r="G45" s="269"/>
      <c r="H45" s="269"/>
      <c r="I45" s="269"/>
      <c r="J45" s="269"/>
      <c r="K45" s="269"/>
      <c r="L45" s="269"/>
      <c r="M45" s="269"/>
      <c r="N45" s="269"/>
      <c r="O45" s="269"/>
    </row>
    <row r="46" spans="2:15" ht="14.5" customHeight="1" x14ac:dyDescent="0.35">
      <c r="C46" s="269"/>
      <c r="D46" s="269"/>
      <c r="E46" s="269"/>
      <c r="F46" s="269"/>
      <c r="G46" s="269"/>
      <c r="H46" s="269"/>
      <c r="I46" s="269"/>
      <c r="J46" s="269"/>
      <c r="K46" s="269"/>
      <c r="L46" s="269"/>
      <c r="M46" s="269"/>
      <c r="N46" s="269"/>
      <c r="O46" s="269"/>
    </row>
    <row r="47" spans="2:15" ht="14.5" customHeight="1" x14ac:dyDescent="0.35">
      <c r="B47" s="134"/>
      <c r="C47" s="269"/>
      <c r="D47" s="269"/>
      <c r="E47" s="269"/>
      <c r="F47" s="269"/>
      <c r="G47" s="269"/>
      <c r="H47" s="269"/>
      <c r="I47" s="269"/>
      <c r="J47" s="269"/>
      <c r="K47" s="269"/>
      <c r="L47" s="269"/>
      <c r="M47" s="269"/>
      <c r="N47" s="269"/>
      <c r="O47" s="269"/>
    </row>
    <row r="48" spans="2:15" x14ac:dyDescent="0.35">
      <c r="B48" s="134"/>
      <c r="C48" s="269"/>
      <c r="D48" s="269"/>
      <c r="E48" s="269"/>
      <c r="F48" s="269"/>
      <c r="G48" s="269"/>
      <c r="H48" s="269"/>
      <c r="I48" s="269"/>
      <c r="J48" s="269"/>
      <c r="K48" s="269"/>
      <c r="L48" s="269"/>
      <c r="M48" s="269"/>
      <c r="N48" s="269"/>
      <c r="O48" s="269"/>
    </row>
    <row r="49" spans="1:15" x14ac:dyDescent="0.35">
      <c r="B49" s="134"/>
      <c r="C49" s="269"/>
      <c r="D49" s="269"/>
      <c r="E49" s="269"/>
      <c r="F49" s="269"/>
      <c r="G49" s="269"/>
      <c r="H49" s="269"/>
      <c r="I49" s="269"/>
      <c r="J49" s="269"/>
      <c r="K49" s="269"/>
      <c r="L49" s="269"/>
      <c r="M49" s="269"/>
      <c r="N49" s="269"/>
      <c r="O49" s="269"/>
    </row>
    <row r="50" spans="1:15" x14ac:dyDescent="0.35">
      <c r="B50" s="134"/>
    </row>
    <row r="51" spans="1:15" x14ac:dyDescent="0.35">
      <c r="A51" s="169" t="s">
        <v>97</v>
      </c>
      <c r="B51" s="134"/>
      <c r="C51" s="134"/>
      <c r="D51" s="134"/>
      <c r="E51" s="134"/>
      <c r="F51" s="134"/>
      <c r="G51" s="134"/>
    </row>
    <row r="52" spans="1:15" x14ac:dyDescent="0.35">
      <c r="B52" s="134"/>
      <c r="C52" s="134"/>
      <c r="D52" s="134"/>
      <c r="E52" s="134"/>
      <c r="F52" s="134"/>
      <c r="G52" s="134"/>
    </row>
    <row r="53" spans="1:15" x14ac:dyDescent="0.35">
      <c r="B53" s="134"/>
      <c r="C53" s="134"/>
      <c r="D53" s="134"/>
      <c r="E53" s="134"/>
      <c r="F53" s="134"/>
      <c r="G53" s="134"/>
    </row>
    <row r="54" spans="1:15" x14ac:dyDescent="0.35">
      <c r="B54" s="134"/>
      <c r="C54" s="134"/>
      <c r="D54" s="134"/>
      <c r="E54" s="134"/>
      <c r="F54" s="134"/>
      <c r="G54" s="134"/>
    </row>
    <row r="55" spans="1:15" x14ac:dyDescent="0.35">
      <c r="B55" s="134"/>
      <c r="C55" s="134"/>
      <c r="D55" s="134"/>
      <c r="E55" s="134"/>
      <c r="F55" s="134"/>
      <c r="G55" s="134"/>
    </row>
  </sheetData>
  <mergeCells count="24">
    <mergeCell ref="B15:C15"/>
    <mergeCell ref="L15:O15"/>
    <mergeCell ref="G15:J15"/>
    <mergeCell ref="D15:F15"/>
    <mergeCell ref="C2:Q2"/>
    <mergeCell ref="A4:N4"/>
    <mergeCell ref="C6:P6"/>
    <mergeCell ref="I14:P14"/>
    <mergeCell ref="C7:Q13"/>
    <mergeCell ref="L16:O16"/>
    <mergeCell ref="L17:O17"/>
    <mergeCell ref="G16:J16"/>
    <mergeCell ref="G17:J17"/>
    <mergeCell ref="E16:F16"/>
    <mergeCell ref="E17:F17"/>
    <mergeCell ref="C44:O49"/>
    <mergeCell ref="L18:O18"/>
    <mergeCell ref="B19:C19"/>
    <mergeCell ref="F19:G19"/>
    <mergeCell ref="H19:I19"/>
    <mergeCell ref="J19:K19"/>
    <mergeCell ref="L19:O19"/>
    <mergeCell ref="E18:F18"/>
    <mergeCell ref="G18:J18"/>
  </mergeCells>
  <conditionalFormatting sqref="P16:P18">
    <cfRule type="iconSet" priority="5">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763BCA09-2914-4CB4-8EF1-3AA650F101B7}">
            <x14:iconSet iconSet="4TrafficLights" showValue="0" custom="1">
              <x14:cfvo type="percent">
                <xm:f>0</xm:f>
              </x14:cfvo>
              <x14:cfvo type="num">
                <xm:f>0.8</xm:f>
              </x14:cfvo>
              <x14:cfvo type="num">
                <xm:f>0.9</xm:f>
              </x14:cfvo>
              <x14:cfvo type="num">
                <xm:f>1</xm:f>
              </x14:cfvo>
              <x14:cfIcon iconSet="4RedToBlack" iconId="3"/>
              <x14:cfIcon iconSet="4RedToBlack" iconId="2"/>
              <x14:cfIcon iconSet="3TrafficLights1" iconId="1"/>
              <x14:cfIcon iconSet="3TrafficLights1" iconId="2"/>
            </x14:iconSet>
          </x14:cfRule>
          <xm:sqref>P23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A1:V55"/>
  <sheetViews>
    <sheetView workbookViewId="0">
      <selection activeCell="F3" sqref="F3"/>
    </sheetView>
  </sheetViews>
  <sheetFormatPr defaultColWidth="9.1796875" defaultRowHeight="14.5" x14ac:dyDescent="0.25"/>
  <cols>
    <col min="1" max="1" width="9.453125" style="90" customWidth="1"/>
    <col min="2" max="2" width="3" style="90" customWidth="1"/>
    <col min="3" max="3" width="7.1796875" style="90" customWidth="1"/>
    <col min="4" max="5" width="0.81640625" style="90" customWidth="1"/>
    <col min="6" max="6" width="9.26953125" style="90" customWidth="1"/>
    <col min="7" max="8" width="3.1796875" style="90" customWidth="1"/>
    <col min="9" max="9" width="12.453125" style="90" customWidth="1"/>
    <col min="10" max="10" width="2.26953125" style="90" customWidth="1"/>
    <col min="11" max="11" width="2" style="90" customWidth="1"/>
    <col min="12" max="12" width="16.81640625" style="90" customWidth="1"/>
    <col min="13" max="13" width="10" style="90" customWidth="1"/>
    <col min="14" max="14" width="2.54296875" style="90" customWidth="1"/>
    <col min="15" max="15" width="2.7265625" style="90" customWidth="1"/>
    <col min="16" max="16" width="3" style="90" customWidth="1"/>
    <col min="17" max="17" width="2.7265625" style="90" customWidth="1"/>
    <col min="18" max="18" width="9.7265625" style="90" customWidth="1"/>
    <col min="19" max="22" width="9.1796875" style="90"/>
    <col min="23" max="23" width="9.7265625" style="90" customWidth="1"/>
    <col min="24" max="16384" width="9.1796875" style="90"/>
  </cols>
  <sheetData>
    <row r="1" spans="1:22" ht="15" customHeight="1" x14ac:dyDescent="0.25"/>
    <row r="2" spans="1:22" ht="15.75" customHeight="1" x14ac:dyDescent="0.25">
      <c r="D2" s="237" t="s">
        <v>71</v>
      </c>
      <c r="E2" s="237"/>
      <c r="F2" s="237"/>
      <c r="G2" s="237"/>
      <c r="H2" s="237"/>
      <c r="I2" s="237"/>
      <c r="J2" s="237"/>
      <c r="K2" s="237"/>
      <c r="L2" s="237"/>
      <c r="M2" s="237"/>
      <c r="N2" s="91"/>
      <c r="O2" s="91"/>
      <c r="P2" s="91"/>
      <c r="Q2" s="91"/>
      <c r="R2" s="91"/>
    </row>
    <row r="3" spans="1:22" ht="15.75" customHeight="1" x14ac:dyDescent="0.25">
      <c r="B3" s="91"/>
      <c r="C3" s="91"/>
      <c r="D3" s="91"/>
      <c r="E3" s="91"/>
      <c r="F3" s="91"/>
      <c r="G3" s="91"/>
      <c r="H3" s="91"/>
      <c r="I3" s="91"/>
      <c r="J3" s="91"/>
      <c r="K3" s="91"/>
      <c r="L3" s="91"/>
      <c r="M3" s="91"/>
      <c r="N3" s="91"/>
      <c r="O3" s="91"/>
    </row>
    <row r="4" spans="1:22" ht="22.15" customHeight="1" x14ac:dyDescent="0.25">
      <c r="A4" s="238"/>
      <c r="B4" s="238"/>
      <c r="C4" s="238"/>
      <c r="D4" s="238"/>
      <c r="E4" s="238"/>
      <c r="F4" s="238"/>
      <c r="G4" s="238"/>
      <c r="H4" s="238"/>
      <c r="I4" s="238"/>
      <c r="J4" s="238"/>
      <c r="K4" s="238"/>
      <c r="L4" s="238"/>
      <c r="M4" s="238"/>
      <c r="N4" s="238"/>
      <c r="O4" s="238"/>
    </row>
    <row r="5" spans="1:22" ht="14.5" customHeight="1" x14ac:dyDescent="0.25"/>
    <row r="6" spans="1:22" ht="15.65" customHeight="1" x14ac:dyDescent="0.25">
      <c r="C6" s="40" t="s">
        <v>26</v>
      </c>
      <c r="D6" s="16"/>
      <c r="E6" s="16"/>
    </row>
    <row r="7" spans="1:22" ht="14.5" customHeight="1" x14ac:dyDescent="0.25">
      <c r="C7" s="233" t="s">
        <v>113</v>
      </c>
      <c r="D7" s="233"/>
      <c r="E7" s="233"/>
      <c r="F7" s="233"/>
      <c r="G7" s="233"/>
      <c r="H7" s="233"/>
      <c r="I7" s="233"/>
      <c r="J7" s="233"/>
      <c r="K7" s="233"/>
      <c r="L7" s="233"/>
      <c r="M7" s="233"/>
      <c r="N7" s="233"/>
      <c r="O7" s="233"/>
      <c r="P7" s="233"/>
      <c r="Q7" s="233"/>
      <c r="R7" s="108"/>
    </row>
    <row r="8" spans="1:22" ht="14.5" customHeight="1" x14ac:dyDescent="0.25">
      <c r="C8" s="233"/>
      <c r="D8" s="233"/>
      <c r="E8" s="233"/>
      <c r="F8" s="233"/>
      <c r="G8" s="233"/>
      <c r="H8" s="233"/>
      <c r="I8" s="233"/>
      <c r="J8" s="233"/>
      <c r="K8" s="233"/>
      <c r="L8" s="233"/>
      <c r="M8" s="233"/>
      <c r="N8" s="233"/>
      <c r="O8" s="233"/>
      <c r="P8" s="233"/>
      <c r="Q8" s="233"/>
      <c r="R8" s="290"/>
      <c r="S8" s="291"/>
      <c r="T8" s="291"/>
      <c r="U8" s="291"/>
      <c r="V8" s="291"/>
    </row>
    <row r="9" spans="1:22" ht="12" customHeight="1" x14ac:dyDescent="0.25">
      <c r="C9" s="92"/>
      <c r="D9" s="92"/>
      <c r="E9" s="92"/>
      <c r="K9" s="178"/>
      <c r="R9" s="291"/>
      <c r="S9" s="291"/>
      <c r="T9" s="291"/>
      <c r="U9" s="291"/>
      <c r="V9" s="291"/>
    </row>
    <row r="10" spans="1:22" ht="14.5" customHeight="1" x14ac:dyDescent="0.25">
      <c r="B10" s="93" t="s">
        <v>16</v>
      </c>
      <c r="I10" s="209" t="s">
        <v>166</v>
      </c>
      <c r="J10" s="209"/>
      <c r="K10" s="209"/>
      <c r="L10" s="209"/>
      <c r="M10" s="209"/>
      <c r="N10" s="209"/>
      <c r="O10" s="209"/>
      <c r="P10" s="209"/>
      <c r="Q10" s="209"/>
      <c r="R10" s="291"/>
      <c r="S10" s="291"/>
      <c r="T10" s="291"/>
      <c r="U10" s="291"/>
      <c r="V10" s="291"/>
    </row>
    <row r="11" spans="1:22" ht="27.65" customHeight="1" x14ac:dyDescent="0.15">
      <c r="B11" s="207" t="s">
        <v>14</v>
      </c>
      <c r="C11" s="207"/>
      <c r="D11" s="2"/>
      <c r="E11" s="2"/>
      <c r="F11" s="208" t="s">
        <v>17</v>
      </c>
      <c r="G11" s="208"/>
      <c r="H11" s="208"/>
      <c r="I11" s="208" t="s">
        <v>18</v>
      </c>
      <c r="J11" s="208"/>
      <c r="K11" s="208"/>
      <c r="L11" s="87" t="s">
        <v>58</v>
      </c>
      <c r="M11" s="208" t="s">
        <v>27</v>
      </c>
      <c r="N11" s="208"/>
      <c r="O11" s="208"/>
      <c r="P11" s="208"/>
      <c r="Q11" s="85">
        <v>3</v>
      </c>
      <c r="R11" s="291"/>
      <c r="S11" s="277" t="s">
        <v>14</v>
      </c>
      <c r="T11" s="277">
        <v>2025</v>
      </c>
      <c r="U11" s="291"/>
      <c r="V11" s="291"/>
    </row>
    <row r="12" spans="1:22" ht="13.15" customHeight="1" x14ac:dyDescent="0.25">
      <c r="B12" s="94" t="s">
        <v>13</v>
      </c>
      <c r="C12" s="94"/>
      <c r="D12" s="94"/>
      <c r="E12" s="94"/>
      <c r="F12" s="234">
        <f>'[2]Dados Meta 1'!B5</f>
        <v>32167</v>
      </c>
      <c r="G12" s="234"/>
      <c r="H12" s="234"/>
      <c r="I12" s="234">
        <f>'[2]Dados Meta 1'!D5</f>
        <v>18509</v>
      </c>
      <c r="J12" s="234"/>
      <c r="K12" s="234"/>
      <c r="L12" s="89">
        <f>'[2]Dados Meta 1'!P5</f>
        <v>0.57245460990721619</v>
      </c>
      <c r="M12" s="235">
        <f>'[2]Dados Meta 1'!Q5</f>
        <v>0.57245460990721619</v>
      </c>
      <c r="N12" s="235"/>
      <c r="O12" s="235"/>
      <c r="P12" s="235"/>
      <c r="Q12" s="95">
        <f>'[2]Dados Meta 1'!Q5</f>
        <v>0.57245460990721619</v>
      </c>
      <c r="R12" s="292"/>
      <c r="S12" s="277" t="s">
        <v>13</v>
      </c>
      <c r="T12" s="294">
        <v>0.6725628326206663</v>
      </c>
      <c r="U12" s="293"/>
      <c r="V12" s="291"/>
    </row>
    <row r="13" spans="1:22" ht="13.15" customHeight="1" x14ac:dyDescent="0.25">
      <c r="B13" s="97" t="s">
        <v>12</v>
      </c>
      <c r="C13" s="97"/>
      <c r="D13" s="97"/>
      <c r="E13" s="97"/>
      <c r="F13" s="234">
        <f>'[2]Dados Meta 1'!B6</f>
        <v>34942</v>
      </c>
      <c r="G13" s="234"/>
      <c r="H13" s="234"/>
      <c r="I13" s="234">
        <f>'[2]Dados Meta 1'!D6</f>
        <v>32370</v>
      </c>
      <c r="J13" s="234"/>
      <c r="K13" s="234"/>
      <c r="L13" s="89">
        <f>'[2]Dados Meta 1'!P6</f>
        <v>0.92940638486381433</v>
      </c>
      <c r="M13" s="235">
        <f>'[2]Dados Meta 1'!Q6</f>
        <v>0.75767462553759457</v>
      </c>
      <c r="N13" s="235"/>
      <c r="O13" s="235"/>
      <c r="P13" s="235"/>
      <c r="Q13" s="95">
        <f>'[2]Dados Meta 1'!Q6</f>
        <v>0.75767462553759457</v>
      </c>
      <c r="R13" s="292"/>
      <c r="S13" s="277" t="s">
        <v>12</v>
      </c>
      <c r="T13" s="294">
        <v>0.87711655908998809</v>
      </c>
      <c r="U13" s="293"/>
      <c r="V13" s="291"/>
    </row>
    <row r="14" spans="1:22" ht="13.15" customHeight="1" x14ac:dyDescent="0.25">
      <c r="B14" s="94" t="s">
        <v>11</v>
      </c>
      <c r="C14" s="94"/>
      <c r="D14" s="94"/>
      <c r="E14" s="94"/>
      <c r="F14" s="234">
        <f>'[2]Dados Meta 1'!B7</f>
        <v>44667</v>
      </c>
      <c r="G14" s="234"/>
      <c r="H14" s="234"/>
      <c r="I14" s="234">
        <f>'[2]Dados Meta 1'!D7</f>
        <v>44108</v>
      </c>
      <c r="J14" s="234"/>
      <c r="K14" s="234"/>
      <c r="L14" s="89">
        <f>'[2]Dados Meta 1'!P7</f>
        <v>0.99566243398134624</v>
      </c>
      <c r="M14" s="235">
        <f>'[2]Dados Meta 1'!Q7</f>
        <v>0.8522850122850123</v>
      </c>
      <c r="N14" s="235"/>
      <c r="O14" s="235"/>
      <c r="P14" s="235"/>
      <c r="Q14" s="95">
        <f>'[2]Dados Meta 1'!Q7</f>
        <v>0.8522850122850123</v>
      </c>
      <c r="R14" s="292"/>
      <c r="S14" s="277" t="s">
        <v>11</v>
      </c>
      <c r="T14" s="294">
        <v>0.90357589302625096</v>
      </c>
      <c r="U14" s="293"/>
      <c r="V14" s="291"/>
    </row>
    <row r="15" spans="1:22" ht="13.15" customHeight="1" x14ac:dyDescent="0.25">
      <c r="A15" s="94"/>
      <c r="B15" s="97" t="s">
        <v>10</v>
      </c>
      <c r="C15" s="97"/>
      <c r="D15" s="97"/>
      <c r="E15" s="97"/>
      <c r="F15" s="234">
        <f>'[2]Dados Meta 1'!B8</f>
        <v>40533</v>
      </c>
      <c r="G15" s="234"/>
      <c r="H15" s="234"/>
      <c r="I15" s="234">
        <f>'[2]Dados Meta 1'!D8</f>
        <v>34182</v>
      </c>
      <c r="J15" s="234"/>
      <c r="K15" s="234"/>
      <c r="L15" s="89">
        <f>'[2]Dados Meta 1'!P8</f>
        <v>0.85317519518623497</v>
      </c>
      <c r="M15" s="235">
        <f>'[2]Dados Meta 1'!Q8</f>
        <v>0.85252032627199414</v>
      </c>
      <c r="N15" s="235"/>
      <c r="O15" s="235"/>
      <c r="P15" s="235"/>
      <c r="Q15" s="95">
        <f>'[2]Dados Meta 1'!Q8</f>
        <v>0.85252032627199414</v>
      </c>
      <c r="R15" s="292"/>
      <c r="S15" s="277" t="s">
        <v>10</v>
      </c>
      <c r="T15" s="294">
        <v>0.91282291041547459</v>
      </c>
      <c r="U15" s="291"/>
      <c r="V15" s="291"/>
    </row>
    <row r="16" spans="1:22" ht="13.15" customHeight="1" x14ac:dyDescent="0.25">
      <c r="A16" s="94"/>
      <c r="B16" s="97" t="s">
        <v>9</v>
      </c>
      <c r="C16" s="171"/>
      <c r="D16" s="94"/>
      <c r="E16" s="94"/>
      <c r="F16" s="234">
        <f>'[2]Dados Meta 1'!B9</f>
        <v>40783</v>
      </c>
      <c r="G16" s="234"/>
      <c r="H16" s="234"/>
      <c r="I16" s="234">
        <f>'[2]Dados Meta 1'!D9</f>
        <v>38277</v>
      </c>
      <c r="J16" s="234"/>
      <c r="K16" s="234"/>
      <c r="L16" s="89">
        <f>'[2]Dados Meta 1'!P9</f>
        <v>0.95144477183252041</v>
      </c>
      <c r="M16" s="235">
        <f>'[2]Dados Meta 1'!Q9</f>
        <v>0.87327169791720771</v>
      </c>
      <c r="N16" s="235"/>
      <c r="O16" s="235"/>
      <c r="P16" s="235"/>
      <c r="Q16" s="95">
        <f>'[2]Dados Meta 1'!Q9</f>
        <v>0.87327169791720771</v>
      </c>
      <c r="R16" s="292"/>
      <c r="S16" s="277" t="s">
        <v>9</v>
      </c>
      <c r="T16" s="294">
        <v>0.92883535201232748</v>
      </c>
      <c r="U16" s="291"/>
      <c r="V16" s="291"/>
    </row>
    <row r="17" spans="1:22" ht="13.15" customHeight="1" x14ac:dyDescent="0.25">
      <c r="A17" s="94"/>
      <c r="B17" s="97" t="s">
        <v>8</v>
      </c>
      <c r="C17" s="97"/>
      <c r="D17" s="97"/>
      <c r="E17" s="97"/>
      <c r="F17" s="234">
        <f>'[2]Dados Meta 1'!B10</f>
        <v>38699</v>
      </c>
      <c r="G17" s="234"/>
      <c r="H17" s="234"/>
      <c r="I17" s="234">
        <f>'[2]Dados Meta 1'!D10</f>
        <v>40701</v>
      </c>
      <c r="J17" s="234"/>
      <c r="K17" s="234"/>
      <c r="L17" s="89">
        <f>'[2]Dados Meta 1'!P10</f>
        <v>0.96009025525313774</v>
      </c>
      <c r="M17" s="235">
        <f>'[2]Dados Meta 1'!Q10</f>
        <v>0.88898483894570268</v>
      </c>
      <c r="N17" s="235"/>
      <c r="O17" s="235"/>
      <c r="P17" s="235"/>
      <c r="Q17" s="95">
        <f>'[2]Dados Meta 1'!Q10</f>
        <v>0.88898483894570268</v>
      </c>
      <c r="R17" s="291"/>
      <c r="S17" s="277" t="s">
        <v>8</v>
      </c>
      <c r="T17" s="294">
        <v>0.94791146613413213</v>
      </c>
      <c r="U17" s="291"/>
      <c r="V17" s="291"/>
    </row>
    <row r="18" spans="1:22" ht="13.15" customHeight="1" x14ac:dyDescent="0.25">
      <c r="A18" s="94"/>
      <c r="B18" s="94" t="s">
        <v>7</v>
      </c>
      <c r="C18" s="94"/>
      <c r="D18" s="94"/>
      <c r="E18" s="94"/>
      <c r="F18" s="234"/>
      <c r="G18" s="234"/>
      <c r="H18" s="234"/>
      <c r="I18" s="234"/>
      <c r="J18" s="234"/>
      <c r="K18" s="234"/>
      <c r="L18" s="89"/>
      <c r="M18" s="235"/>
      <c r="N18" s="235"/>
      <c r="O18" s="235"/>
      <c r="P18" s="235"/>
      <c r="Q18" s="95"/>
      <c r="R18" s="291"/>
      <c r="S18" s="277" t="s">
        <v>7</v>
      </c>
      <c r="T18" s="294">
        <v>0.95071082245313121</v>
      </c>
      <c r="U18" s="291"/>
      <c r="V18" s="291"/>
    </row>
    <row r="19" spans="1:22" ht="13.15" customHeight="1" x14ac:dyDescent="0.25">
      <c r="B19" s="97" t="s">
        <v>6</v>
      </c>
      <c r="C19" s="97"/>
      <c r="D19" s="97"/>
      <c r="E19" s="97"/>
      <c r="F19" s="234"/>
      <c r="G19" s="234"/>
      <c r="H19" s="234"/>
      <c r="I19" s="234"/>
      <c r="J19" s="234"/>
      <c r="K19" s="234"/>
      <c r="L19" s="89"/>
      <c r="M19" s="235"/>
      <c r="N19" s="235"/>
      <c r="O19" s="235"/>
      <c r="P19" s="235"/>
      <c r="Q19" s="95"/>
      <c r="R19" s="291"/>
      <c r="S19" s="277" t="s">
        <v>6</v>
      </c>
      <c r="T19" s="294">
        <v>0.95576545179423622</v>
      </c>
      <c r="U19" s="291"/>
      <c r="V19" s="291"/>
    </row>
    <row r="20" spans="1:22" ht="13.15" customHeight="1" x14ac:dyDescent="0.25">
      <c r="B20" s="94" t="s">
        <v>5</v>
      </c>
      <c r="C20" s="94"/>
      <c r="D20" s="94"/>
      <c r="E20" s="94"/>
      <c r="F20" s="234"/>
      <c r="G20" s="234"/>
      <c r="H20" s="234"/>
      <c r="I20" s="234"/>
      <c r="J20" s="234"/>
      <c r="K20" s="234"/>
      <c r="L20" s="89"/>
      <c r="M20" s="235"/>
      <c r="N20" s="235"/>
      <c r="O20" s="235"/>
      <c r="P20" s="235"/>
      <c r="Q20" s="95"/>
      <c r="R20" s="291"/>
      <c r="S20" s="277" t="s">
        <v>5</v>
      </c>
      <c r="T20" s="294">
        <v>0.96776177090653548</v>
      </c>
      <c r="U20" s="291"/>
      <c r="V20" s="291"/>
    </row>
    <row r="21" spans="1:22" ht="13.15" customHeight="1" x14ac:dyDescent="0.25">
      <c r="B21" s="97" t="s">
        <v>4</v>
      </c>
      <c r="C21" s="97"/>
      <c r="D21" s="97"/>
      <c r="E21" s="97"/>
      <c r="F21" s="234"/>
      <c r="G21" s="234"/>
      <c r="H21" s="234"/>
      <c r="I21" s="234"/>
      <c r="J21" s="234"/>
      <c r="K21" s="234"/>
      <c r="L21" s="89"/>
      <c r="M21" s="235"/>
      <c r="N21" s="235"/>
      <c r="O21" s="235"/>
      <c r="P21" s="235"/>
      <c r="Q21" s="95"/>
      <c r="R21" s="291"/>
      <c r="S21" s="277" t="s">
        <v>4</v>
      </c>
      <c r="T21" s="294">
        <v>0.97118742881203135</v>
      </c>
      <c r="U21" s="291"/>
      <c r="V21" s="291"/>
    </row>
    <row r="22" spans="1:22" ht="13.15" customHeight="1" x14ac:dyDescent="0.25">
      <c r="B22" s="94" t="s">
        <v>3</v>
      </c>
      <c r="C22" s="94"/>
      <c r="D22" s="94"/>
      <c r="E22" s="94"/>
      <c r="F22" s="234"/>
      <c r="G22" s="234"/>
      <c r="H22" s="234"/>
      <c r="I22" s="234"/>
      <c r="J22" s="234"/>
      <c r="K22" s="234"/>
      <c r="L22" s="89"/>
      <c r="M22" s="235"/>
      <c r="N22" s="235"/>
      <c r="O22" s="235"/>
      <c r="P22" s="235"/>
      <c r="Q22" s="95"/>
      <c r="R22" s="291"/>
      <c r="S22" s="277" t="s">
        <v>3</v>
      </c>
      <c r="T22" s="294">
        <v>0.98316702798360256</v>
      </c>
      <c r="U22" s="291"/>
      <c r="V22" s="291"/>
    </row>
    <row r="23" spans="1:22" ht="13.15" customHeight="1" x14ac:dyDescent="0.25">
      <c r="B23" s="97" t="s">
        <v>2</v>
      </c>
      <c r="C23" s="97"/>
      <c r="D23" s="97"/>
      <c r="E23" s="97"/>
      <c r="F23" s="234"/>
      <c r="G23" s="234"/>
      <c r="H23" s="234"/>
      <c r="I23" s="234"/>
      <c r="J23" s="234"/>
      <c r="K23" s="234"/>
      <c r="L23" s="89"/>
      <c r="M23" s="235"/>
      <c r="N23" s="235"/>
      <c r="O23" s="235"/>
      <c r="P23" s="235"/>
      <c r="Q23" s="95"/>
      <c r="R23" s="291"/>
      <c r="S23" s="277" t="s">
        <v>2</v>
      </c>
      <c r="T23" s="294">
        <v>0.97526454748548574</v>
      </c>
      <c r="U23" s="291"/>
      <c r="V23" s="291"/>
    </row>
    <row r="24" spans="1:22" x14ac:dyDescent="0.25">
      <c r="B24" s="207" t="s">
        <v>1</v>
      </c>
      <c r="C24" s="207"/>
      <c r="D24" s="2"/>
      <c r="E24" s="2"/>
      <c r="F24" s="212">
        <f>SUM(F12:F23)</f>
        <v>231791</v>
      </c>
      <c r="G24" s="212"/>
      <c r="H24" s="212"/>
      <c r="I24" s="212">
        <f>SUM(I12:I23)</f>
        <v>208147</v>
      </c>
      <c r="J24" s="212"/>
      <c r="K24" s="212"/>
      <c r="L24" s="88" t="s">
        <v>38</v>
      </c>
      <c r="M24" s="214">
        <f>'[2]Dados Meta 1'!Q16</f>
        <v>0.88898483894570268</v>
      </c>
      <c r="N24" s="214"/>
      <c r="O24" s="214"/>
      <c r="P24" s="214"/>
      <c r="Q24" s="98">
        <f>M24</f>
        <v>0.88898483894570268</v>
      </c>
      <c r="R24" s="291"/>
      <c r="S24" s="277" t="s">
        <v>1</v>
      </c>
      <c r="T24" s="294">
        <v>0.97526454748548574</v>
      </c>
      <c r="U24" s="293"/>
      <c r="V24" s="291"/>
    </row>
    <row r="25" spans="1:22" ht="13.15" customHeight="1" x14ac:dyDescent="0.25">
      <c r="B25" s="99" t="s">
        <v>45</v>
      </c>
      <c r="C25" s="99"/>
      <c r="D25" s="99"/>
      <c r="E25" s="99"/>
      <c r="F25" s="99"/>
      <c r="G25" s="99"/>
      <c r="H25" s="99"/>
      <c r="I25" s="99"/>
      <c r="J25" s="99"/>
      <c r="K25" s="99"/>
      <c r="L25" s="99"/>
      <c r="M25" s="99"/>
      <c r="N25" s="99"/>
      <c r="S25" s="277"/>
      <c r="T25" s="277"/>
    </row>
    <row r="26" spans="1:22" ht="13.15" customHeight="1" x14ac:dyDescent="0.25">
      <c r="B26" s="99" t="s">
        <v>46</v>
      </c>
      <c r="C26" s="99"/>
      <c r="D26" s="99"/>
      <c r="E26" s="99"/>
      <c r="F26" s="99"/>
      <c r="G26" s="99"/>
      <c r="H26" s="99"/>
      <c r="I26" s="99"/>
      <c r="J26" s="99"/>
      <c r="K26" s="99"/>
      <c r="L26" s="99"/>
      <c r="M26" s="99"/>
      <c r="N26" s="99"/>
      <c r="S26" s="277"/>
      <c r="T26" s="277"/>
    </row>
    <row r="27" spans="1:22" ht="13.15" customHeight="1" x14ac:dyDescent="0.25">
      <c r="B27" s="99" t="s">
        <v>42</v>
      </c>
      <c r="C27" s="99"/>
      <c r="D27" s="99"/>
      <c r="E27" s="99"/>
      <c r="F27" s="99"/>
      <c r="H27" s="100" t="s">
        <v>0</v>
      </c>
      <c r="I27" s="99"/>
      <c r="J27" s="99"/>
      <c r="L27" s="118" t="s">
        <v>40</v>
      </c>
      <c r="M27" s="100" t="s">
        <v>41</v>
      </c>
      <c r="N27" s="99"/>
    </row>
    <row r="28" spans="1:22" ht="13.15" customHeight="1" x14ac:dyDescent="0.25">
      <c r="B28" s="99"/>
      <c r="D28" s="99"/>
      <c r="E28" s="99"/>
      <c r="G28" s="99"/>
      <c r="K28" s="99"/>
      <c r="L28" s="99"/>
      <c r="M28" s="99"/>
    </row>
    <row r="29" spans="1:22" ht="13.15" customHeight="1" x14ac:dyDescent="0.25">
      <c r="B29" s="99"/>
      <c r="C29" s="99"/>
      <c r="D29" s="99"/>
      <c r="E29" s="99"/>
      <c r="G29" s="99"/>
      <c r="I29" s="99"/>
      <c r="J29" s="99"/>
      <c r="K29" s="99"/>
      <c r="L29" s="99"/>
      <c r="M29" s="99"/>
      <c r="N29" s="99"/>
      <c r="P29" s="101"/>
    </row>
    <row r="30" spans="1:22" ht="13.15" customHeight="1" x14ac:dyDescent="0.25">
      <c r="B30" s="99"/>
      <c r="C30" s="99"/>
      <c r="D30" s="99"/>
      <c r="E30" s="99"/>
      <c r="G30" s="99"/>
      <c r="H30" s="99"/>
      <c r="I30" s="99"/>
      <c r="J30" s="99"/>
      <c r="K30" s="99"/>
      <c r="L30" s="99"/>
      <c r="M30" s="99"/>
      <c r="N30" s="99"/>
      <c r="P30" s="101"/>
    </row>
    <row r="31" spans="1:22" ht="14.5" customHeight="1" x14ac:dyDescent="0.25">
      <c r="P31" s="101"/>
    </row>
    <row r="32" spans="1:22" ht="14.5" customHeight="1" x14ac:dyDescent="0.25"/>
    <row r="33" spans="3:16" ht="14.5" customHeight="1" x14ac:dyDescent="0.25"/>
    <row r="34" spans="3:16" ht="14.5" customHeight="1" x14ac:dyDescent="0.25"/>
    <row r="35" spans="3:16" ht="14.5" customHeight="1" x14ac:dyDescent="0.25"/>
    <row r="36" spans="3:16" ht="14.5" customHeight="1" x14ac:dyDescent="0.25"/>
    <row r="37" spans="3:16" ht="14.5" customHeight="1" x14ac:dyDescent="0.25"/>
    <row r="38" spans="3:16" ht="14.5" customHeight="1" x14ac:dyDescent="0.25"/>
    <row r="39" spans="3:16" ht="14.5" customHeight="1" x14ac:dyDescent="0.25"/>
    <row r="40" spans="3:16" ht="14.5" customHeight="1" x14ac:dyDescent="0.25"/>
    <row r="47" spans="3:16" ht="15" customHeight="1" x14ac:dyDescent="0.25">
      <c r="D47" s="236"/>
      <c r="E47" s="236"/>
      <c r="F47" s="236"/>
      <c r="G47" s="236"/>
      <c r="H47" s="236"/>
      <c r="I47" s="236"/>
      <c r="J47" s="236"/>
      <c r="K47" s="236"/>
      <c r="L47" s="236"/>
      <c r="M47" s="236"/>
      <c r="N47" s="236"/>
      <c r="O47" s="236"/>
      <c r="P47" s="104"/>
    </row>
    <row r="48" spans="3:16" ht="14.5" customHeight="1" x14ac:dyDescent="0.25">
      <c r="C48" s="105"/>
      <c r="D48" s="236"/>
      <c r="E48" s="236"/>
      <c r="F48" s="236"/>
      <c r="G48" s="236"/>
      <c r="H48" s="236"/>
      <c r="I48" s="236"/>
      <c r="J48" s="236"/>
      <c r="K48" s="236"/>
      <c r="L48" s="236"/>
      <c r="M48" s="236"/>
      <c r="N48" s="236"/>
      <c r="O48" s="236"/>
      <c r="P48" s="104"/>
    </row>
    <row r="49" spans="1:16" ht="14.5" customHeight="1" x14ac:dyDescent="0.25">
      <c r="B49" s="94"/>
      <c r="C49" s="105"/>
      <c r="D49" s="236"/>
      <c r="E49" s="236"/>
      <c r="F49" s="236"/>
      <c r="G49" s="236"/>
      <c r="H49" s="236"/>
      <c r="I49" s="236"/>
      <c r="J49" s="236"/>
      <c r="K49" s="236"/>
      <c r="L49" s="236"/>
      <c r="M49" s="236"/>
      <c r="N49" s="236"/>
      <c r="O49" s="236"/>
      <c r="P49" s="104"/>
    </row>
    <row r="50" spans="1:16" x14ac:dyDescent="0.25">
      <c r="B50" s="94"/>
      <c r="C50" s="105"/>
      <c r="D50" s="236"/>
      <c r="E50" s="236"/>
      <c r="F50" s="236"/>
      <c r="G50" s="236"/>
      <c r="H50" s="236"/>
      <c r="I50" s="236"/>
      <c r="J50" s="236"/>
      <c r="K50" s="236"/>
      <c r="L50" s="236"/>
      <c r="M50" s="236"/>
      <c r="N50" s="236"/>
      <c r="O50" s="236"/>
      <c r="P50" s="104"/>
    </row>
    <row r="51" spans="1:16" x14ac:dyDescent="0.25">
      <c r="B51" s="94"/>
      <c r="C51" s="102"/>
      <c r="D51" s="115"/>
      <c r="E51" s="115"/>
      <c r="F51" s="115"/>
      <c r="G51" s="115"/>
      <c r="H51" s="115"/>
      <c r="I51" s="115"/>
      <c r="J51" s="115"/>
      <c r="K51" s="115"/>
      <c r="L51" s="115"/>
      <c r="M51" s="115"/>
      <c r="N51" s="115"/>
      <c r="O51" s="102"/>
    </row>
    <row r="52" spans="1:16" x14ac:dyDescent="0.25">
      <c r="B52" s="94"/>
      <c r="C52" s="102"/>
      <c r="D52" s="115"/>
      <c r="E52" s="115"/>
      <c r="F52" s="115"/>
      <c r="G52" s="115"/>
      <c r="H52" s="115"/>
      <c r="I52" s="115"/>
      <c r="J52" s="115"/>
      <c r="K52" s="115"/>
      <c r="L52" s="115"/>
      <c r="M52" s="115"/>
      <c r="N52" s="115"/>
      <c r="O52" s="102"/>
    </row>
    <row r="53" spans="1:16" x14ac:dyDescent="0.25">
      <c r="B53" s="94"/>
      <c r="C53" s="102"/>
      <c r="D53" s="102"/>
      <c r="E53" s="102"/>
      <c r="F53" s="102"/>
      <c r="G53" s="102"/>
      <c r="H53" s="102"/>
      <c r="I53" s="102"/>
      <c r="J53" s="102"/>
      <c r="K53" s="102"/>
      <c r="L53" s="102"/>
      <c r="M53" s="102"/>
      <c r="N53" s="102"/>
      <c r="O53" s="102"/>
    </row>
    <row r="55" spans="1:16" x14ac:dyDescent="0.25">
      <c r="A55" s="103"/>
    </row>
  </sheetData>
  <mergeCells count="49">
    <mergeCell ref="D47:O50"/>
    <mergeCell ref="D2:M2"/>
    <mergeCell ref="A4:O4"/>
    <mergeCell ref="I10:Q10"/>
    <mergeCell ref="B11:C11"/>
    <mergeCell ref="F11:H11"/>
    <mergeCell ref="I11:K11"/>
    <mergeCell ref="M11:P11"/>
    <mergeCell ref="F12:H12"/>
    <mergeCell ref="I12:K12"/>
    <mergeCell ref="M12:P12"/>
    <mergeCell ref="F13:H13"/>
    <mergeCell ref="I13:K13"/>
    <mergeCell ref="M13:P13"/>
    <mergeCell ref="F14:H14"/>
    <mergeCell ref="I14:K14"/>
    <mergeCell ref="M14:P14"/>
    <mergeCell ref="F15:H15"/>
    <mergeCell ref="I15:K15"/>
    <mergeCell ref="M15:P15"/>
    <mergeCell ref="F16:H16"/>
    <mergeCell ref="I16:K16"/>
    <mergeCell ref="M16:P16"/>
    <mergeCell ref="M19:P19"/>
    <mergeCell ref="F20:H20"/>
    <mergeCell ref="I20:K20"/>
    <mergeCell ref="M20:P20"/>
    <mergeCell ref="F17:H17"/>
    <mergeCell ref="I17:K17"/>
    <mergeCell ref="M17:P17"/>
    <mergeCell ref="F18:H18"/>
    <mergeCell ref="I18:K18"/>
    <mergeCell ref="M18:P18"/>
    <mergeCell ref="C7:Q8"/>
    <mergeCell ref="F23:H23"/>
    <mergeCell ref="I23:K23"/>
    <mergeCell ref="M23:P23"/>
    <mergeCell ref="B24:C24"/>
    <mergeCell ref="F24:H24"/>
    <mergeCell ref="I24:K24"/>
    <mergeCell ref="M24:P24"/>
    <mergeCell ref="F21:H21"/>
    <mergeCell ref="I21:K21"/>
    <mergeCell ref="M21:P21"/>
    <mergeCell ref="F22:H22"/>
    <mergeCell ref="I22:K22"/>
    <mergeCell ref="M22:P22"/>
    <mergeCell ref="F19:H19"/>
    <mergeCell ref="I19:K19"/>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scale="9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V55"/>
  <sheetViews>
    <sheetView workbookViewId="0">
      <selection activeCell="F3" sqref="F3"/>
    </sheetView>
  </sheetViews>
  <sheetFormatPr defaultColWidth="8.81640625" defaultRowHeight="14.5" x14ac:dyDescent="0.25"/>
  <cols>
    <col min="1" max="1" width="9.453125" style="90" customWidth="1"/>
    <col min="2" max="2" width="3" style="90" customWidth="1"/>
    <col min="3" max="3" width="7.1796875" style="90" customWidth="1"/>
    <col min="4" max="5" width="0.81640625" style="90" customWidth="1"/>
    <col min="6" max="6" width="10.1796875" style="90" customWidth="1"/>
    <col min="7" max="8" width="3.1796875" style="90" customWidth="1"/>
    <col min="9" max="9" width="13.453125" style="90" customWidth="1"/>
    <col min="10" max="10" width="2.26953125" style="90" customWidth="1"/>
    <col min="11" max="11" width="2" style="90" customWidth="1"/>
    <col min="12" max="12" width="17" style="90" customWidth="1"/>
    <col min="13" max="13" width="8.26953125" style="90" customWidth="1"/>
    <col min="14" max="14" width="2.54296875" style="90" customWidth="1"/>
    <col min="15" max="15" width="2.7265625" style="90" customWidth="1"/>
    <col min="16" max="16" width="3" style="90" customWidth="1"/>
    <col min="17" max="17" width="2.7265625" style="90" customWidth="1"/>
    <col min="18" max="18" width="9.7265625" style="90" customWidth="1"/>
    <col min="19" max="22" width="8.81640625" style="90"/>
    <col min="23" max="23" width="9.7265625" style="90" customWidth="1"/>
    <col min="24" max="16384" width="8.81640625" style="90"/>
  </cols>
  <sheetData>
    <row r="1" spans="1:22" ht="15" customHeight="1" x14ac:dyDescent="0.25"/>
    <row r="2" spans="1:22" ht="15.75" customHeight="1" x14ac:dyDescent="0.25">
      <c r="C2" s="237" t="s">
        <v>15</v>
      </c>
      <c r="D2" s="237"/>
      <c r="E2" s="237"/>
      <c r="F2" s="237"/>
      <c r="G2" s="237"/>
      <c r="H2" s="237"/>
      <c r="I2" s="237"/>
      <c r="J2" s="237"/>
      <c r="K2" s="237"/>
      <c r="L2" s="237"/>
      <c r="M2" s="237"/>
      <c r="N2" s="237"/>
      <c r="O2" s="237"/>
      <c r="P2" s="237"/>
      <c r="Q2" s="237"/>
      <c r="R2" s="237"/>
    </row>
    <row r="3" spans="1:22" ht="15.75" customHeight="1" x14ac:dyDescent="0.25">
      <c r="B3" s="91"/>
      <c r="C3" s="91"/>
      <c r="D3" s="91"/>
      <c r="E3" s="91"/>
      <c r="F3" s="91"/>
      <c r="G3" s="91"/>
      <c r="H3" s="91"/>
      <c r="I3" s="91"/>
      <c r="J3" s="91"/>
      <c r="K3" s="91"/>
      <c r="L3" s="91"/>
      <c r="M3" s="91"/>
      <c r="N3" s="91"/>
      <c r="O3" s="91"/>
    </row>
    <row r="4" spans="1:22" ht="22.15" customHeight="1" x14ac:dyDescent="0.25">
      <c r="A4" s="238"/>
      <c r="B4" s="238"/>
      <c r="C4" s="238"/>
      <c r="D4" s="238"/>
      <c r="E4" s="238"/>
      <c r="F4" s="238"/>
      <c r="G4" s="238"/>
      <c r="H4" s="238"/>
      <c r="I4" s="238"/>
      <c r="J4" s="238"/>
      <c r="K4" s="238"/>
      <c r="L4" s="238"/>
      <c r="M4" s="238"/>
      <c r="N4" s="238"/>
      <c r="O4" s="238"/>
    </row>
    <row r="5" spans="1:22" ht="14.5" customHeight="1" x14ac:dyDescent="0.25"/>
    <row r="6" spans="1:22" ht="15.65" customHeight="1" x14ac:dyDescent="0.25">
      <c r="C6" s="40" t="s">
        <v>26</v>
      </c>
      <c r="D6" s="16"/>
      <c r="E6" s="16"/>
    </row>
    <row r="7" spans="1:22" ht="14.5" customHeight="1" x14ac:dyDescent="0.25">
      <c r="C7" s="233" t="s">
        <v>113</v>
      </c>
      <c r="D7" s="233"/>
      <c r="E7" s="233"/>
      <c r="F7" s="233"/>
      <c r="G7" s="233"/>
      <c r="H7" s="233"/>
      <c r="I7" s="233"/>
      <c r="J7" s="233"/>
      <c r="K7" s="233"/>
      <c r="L7" s="233"/>
      <c r="M7" s="233"/>
      <c r="N7" s="233"/>
      <c r="O7" s="233"/>
      <c r="P7" s="233"/>
      <c r="Q7" s="233"/>
      <c r="R7" s="119"/>
    </row>
    <row r="8" spans="1:22" ht="14.5" customHeight="1" x14ac:dyDescent="0.25">
      <c r="C8" s="233"/>
      <c r="D8" s="233"/>
      <c r="E8" s="233"/>
      <c r="F8" s="233"/>
      <c r="G8" s="233"/>
      <c r="H8" s="233"/>
      <c r="I8" s="233"/>
      <c r="J8" s="233"/>
      <c r="K8" s="233"/>
      <c r="L8" s="233"/>
      <c r="M8" s="233"/>
      <c r="N8" s="233"/>
      <c r="O8" s="233"/>
      <c r="P8" s="233"/>
      <c r="Q8" s="233"/>
      <c r="R8" s="119"/>
    </row>
    <row r="9" spans="1:22" ht="12" customHeight="1" x14ac:dyDescent="0.25">
      <c r="C9" s="92"/>
      <c r="D9" s="92"/>
      <c r="E9" s="92"/>
      <c r="K9" s="178"/>
    </row>
    <row r="10" spans="1:22" ht="14.5" customHeight="1" x14ac:dyDescent="0.25">
      <c r="B10" s="93" t="s">
        <v>19</v>
      </c>
      <c r="I10" s="209" t="s">
        <v>166</v>
      </c>
      <c r="J10" s="209"/>
      <c r="K10" s="209"/>
      <c r="L10" s="209"/>
      <c r="M10" s="209"/>
      <c r="N10" s="209"/>
      <c r="O10" s="209"/>
      <c r="P10" s="209"/>
      <c r="Q10" s="209"/>
    </row>
    <row r="11" spans="1:22" ht="27.65" customHeight="1" x14ac:dyDescent="0.15">
      <c r="B11" s="207" t="s">
        <v>14</v>
      </c>
      <c r="C11" s="207"/>
      <c r="D11" s="2"/>
      <c r="E11" s="2"/>
      <c r="F11" s="208" t="s">
        <v>17</v>
      </c>
      <c r="G11" s="208"/>
      <c r="H11" s="208"/>
      <c r="I11" s="208" t="s">
        <v>18</v>
      </c>
      <c r="J11" s="208"/>
      <c r="K11" s="208"/>
      <c r="L11" s="87" t="s">
        <v>58</v>
      </c>
      <c r="M11" s="208" t="s">
        <v>27</v>
      </c>
      <c r="N11" s="208"/>
      <c r="O11" s="208"/>
      <c r="P11" s="208"/>
      <c r="Q11" s="85">
        <v>3</v>
      </c>
    </row>
    <row r="12" spans="1:22" ht="13.15" customHeight="1" x14ac:dyDescent="0.25">
      <c r="B12" s="94" t="s">
        <v>13</v>
      </c>
      <c r="C12" s="94"/>
      <c r="D12" s="94"/>
      <c r="E12" s="94"/>
      <c r="F12" s="239">
        <f>'[2]Dados Meta 1'!B21</f>
        <v>8826</v>
      </c>
      <c r="G12" s="239"/>
      <c r="H12" s="239"/>
      <c r="I12" s="239">
        <f>'[2]Dados Meta 1'!D21</f>
        <v>2633</v>
      </c>
      <c r="J12" s="239"/>
      <c r="K12" s="239"/>
      <c r="L12" s="149">
        <f>'[2]Dados Meta 1'!P21</f>
        <v>0.29364563001518107</v>
      </c>
      <c r="M12" s="240">
        <f>'[2]Dados Meta 1'!Q21</f>
        <v>0.29364563001518107</v>
      </c>
      <c r="N12" s="240"/>
      <c r="O12" s="240"/>
      <c r="P12" s="240"/>
      <c r="Q12" s="95">
        <f>'[2]Dados Meta 1'!Q21</f>
        <v>0.29364563001518107</v>
      </c>
      <c r="R12" s="96"/>
      <c r="S12" s="278">
        <v>0.17858857417186749</v>
      </c>
      <c r="T12" s="187"/>
      <c r="U12" s="188"/>
      <c r="V12" s="188"/>
    </row>
    <row r="13" spans="1:22" ht="13.15" customHeight="1" x14ac:dyDescent="0.25">
      <c r="B13" s="97" t="s">
        <v>12</v>
      </c>
      <c r="C13" s="97"/>
      <c r="D13" s="97"/>
      <c r="E13" s="97"/>
      <c r="F13" s="239">
        <f>'[2]Dados Meta 1'!B22</f>
        <v>21727</v>
      </c>
      <c r="G13" s="239"/>
      <c r="H13" s="239"/>
      <c r="I13" s="239">
        <f>'[2]Dados Meta 1'!D22</f>
        <v>13932</v>
      </c>
      <c r="J13" s="239"/>
      <c r="K13" s="239"/>
      <c r="L13" s="149">
        <f>'[2]Dados Meta 1'!P22</f>
        <v>0.63822432457018108</v>
      </c>
      <c r="M13" s="240">
        <f>'[2]Dados Meta 1'!Q22</f>
        <v>0.53640092284029739</v>
      </c>
      <c r="N13" s="240"/>
      <c r="O13" s="240"/>
      <c r="P13" s="240"/>
      <c r="Q13" s="95">
        <f>'[2]Dados Meta 1'!Q22</f>
        <v>0.53640092284029739</v>
      </c>
      <c r="R13" s="96"/>
      <c r="S13" s="278">
        <v>0.79108113172194117</v>
      </c>
      <c r="T13" s="187"/>
      <c r="U13" s="188"/>
      <c r="V13" s="188"/>
    </row>
    <row r="14" spans="1:22" ht="13.15" customHeight="1" x14ac:dyDescent="0.25">
      <c r="B14" s="94" t="s">
        <v>11</v>
      </c>
      <c r="C14" s="94"/>
      <c r="D14" s="94"/>
      <c r="E14" s="94"/>
      <c r="F14" s="239">
        <f>'[2]Dados Meta 1'!B23</f>
        <v>24329</v>
      </c>
      <c r="G14" s="239"/>
      <c r="H14" s="239"/>
      <c r="I14" s="239">
        <f>'[2]Dados Meta 1'!D23</f>
        <v>26806</v>
      </c>
      <c r="J14" s="239"/>
      <c r="K14" s="239"/>
      <c r="L14" s="149">
        <f>'[2]Dados Meta 1'!P23</f>
        <v>1.0891233175700255</v>
      </c>
      <c r="M14" s="240">
        <f>'[2]Dados Meta 1'!Q23</f>
        <v>0.78081824518758158</v>
      </c>
      <c r="N14" s="240"/>
      <c r="O14" s="240"/>
      <c r="P14" s="240"/>
      <c r="Q14" s="95">
        <f>'[2]Dados Meta 1'!Q23</f>
        <v>0.78081824518758158</v>
      </c>
      <c r="R14" s="96"/>
      <c r="S14" s="278">
        <v>0.84265877447695625</v>
      </c>
      <c r="T14" s="187"/>
      <c r="U14" s="188"/>
      <c r="V14" s="188"/>
    </row>
    <row r="15" spans="1:22" ht="13.15" customHeight="1" x14ac:dyDescent="0.25">
      <c r="A15" s="94"/>
      <c r="B15" s="97" t="s">
        <v>10</v>
      </c>
      <c r="C15" s="97"/>
      <c r="D15" s="97"/>
      <c r="E15" s="97"/>
      <c r="F15" s="239">
        <f>'[2]Dados Meta 1'!B24</f>
        <v>17642</v>
      </c>
      <c r="G15" s="239"/>
      <c r="H15" s="239"/>
      <c r="I15" s="239">
        <f>'[2]Dados Meta 1'!D24</f>
        <v>18099</v>
      </c>
      <c r="J15" s="239"/>
      <c r="K15" s="239"/>
      <c r="L15" s="149">
        <f>'[2]Dados Meta 1'!P24</f>
        <v>0.99210583623693382</v>
      </c>
      <c r="M15" s="240">
        <f>'[2]Dados Meta 1'!Q24</f>
        <v>0.83303954680624892</v>
      </c>
      <c r="N15" s="240"/>
      <c r="O15" s="240"/>
      <c r="P15" s="240"/>
      <c r="Q15" s="95">
        <f>'[2]Dados Meta 1'!Q24</f>
        <v>0.83303954680624892</v>
      </c>
      <c r="R15" s="96"/>
      <c r="S15" s="278">
        <v>0.88284230679173037</v>
      </c>
      <c r="T15" s="187"/>
      <c r="U15" s="188"/>
      <c r="V15" s="188"/>
    </row>
    <row r="16" spans="1:22" ht="13.15" customHeight="1" x14ac:dyDescent="0.25">
      <c r="A16" s="94"/>
      <c r="B16" s="97" t="s">
        <v>9</v>
      </c>
      <c r="C16" s="171"/>
      <c r="D16" s="94"/>
      <c r="E16" s="94"/>
      <c r="F16" s="239">
        <f>'[2]Dados Meta 1'!B25</f>
        <v>21302</v>
      </c>
      <c r="G16" s="239"/>
      <c r="H16" s="239"/>
      <c r="I16" s="239">
        <f>'[2]Dados Meta 1'!D25</f>
        <v>22640</v>
      </c>
      <c r="J16" s="239"/>
      <c r="K16" s="239"/>
      <c r="L16" s="149">
        <f>'[2]Dados Meta 1'!P25</f>
        <v>1.0411654393267165</v>
      </c>
      <c r="M16" s="240">
        <f>'[2]Dados Meta 1'!Q25</f>
        <v>0.88034934497816597</v>
      </c>
      <c r="N16" s="240"/>
      <c r="O16" s="240"/>
      <c r="P16" s="240"/>
      <c r="Q16" s="95">
        <f>'[2]Dados Meta 1'!Q25</f>
        <v>0.88034934497816597</v>
      </c>
      <c r="R16" s="96"/>
      <c r="S16" s="278">
        <v>0.92504189404030424</v>
      </c>
      <c r="T16" s="187"/>
      <c r="U16" s="188"/>
      <c r="V16" s="188"/>
    </row>
    <row r="17" spans="1:22" ht="13.15" customHeight="1" x14ac:dyDescent="0.25">
      <c r="A17" s="94"/>
      <c r="B17" s="97" t="s">
        <v>8</v>
      </c>
      <c r="C17" s="97"/>
      <c r="D17" s="97"/>
      <c r="E17" s="97"/>
      <c r="F17" s="239">
        <f>'[2]Dados Meta 1'!B26</f>
        <v>19723</v>
      </c>
      <c r="G17" s="239"/>
      <c r="H17" s="239"/>
      <c r="I17" s="239">
        <f>'[2]Dados Meta 1'!D26</f>
        <v>21882</v>
      </c>
      <c r="J17" s="239"/>
      <c r="K17" s="239"/>
      <c r="L17" s="149">
        <f>'[2]Dados Meta 1'!P26</f>
        <v>1.0644739391590776</v>
      </c>
      <c r="M17" s="240">
        <f>'[2]Dados Meta 1'!Q26</f>
        <v>0.91288605081147711</v>
      </c>
      <c r="N17" s="240"/>
      <c r="O17" s="240"/>
      <c r="P17" s="240"/>
      <c r="Q17" s="95">
        <f>'[2]Dados Meta 1'!Q26</f>
        <v>0.91288605081147711</v>
      </c>
      <c r="S17" s="279">
        <v>0.94876551507819151</v>
      </c>
      <c r="T17" s="188"/>
      <c r="U17" s="188"/>
      <c r="V17" s="188"/>
    </row>
    <row r="18" spans="1:22" ht="13.15" customHeight="1" x14ac:dyDescent="0.25">
      <c r="A18" s="94"/>
      <c r="B18" s="94" t="s">
        <v>7</v>
      </c>
      <c r="C18" s="94"/>
      <c r="D18" s="94"/>
      <c r="E18" s="94"/>
      <c r="F18" s="239"/>
      <c r="G18" s="239"/>
      <c r="H18" s="239"/>
      <c r="I18" s="239"/>
      <c r="J18" s="239"/>
      <c r="K18" s="239"/>
      <c r="L18" s="149"/>
      <c r="M18" s="240"/>
      <c r="N18" s="240"/>
      <c r="O18" s="240"/>
      <c r="P18" s="240"/>
      <c r="Q18" s="95"/>
      <c r="S18" s="279">
        <v>0.96229273316120179</v>
      </c>
      <c r="T18" s="188"/>
      <c r="U18" s="188"/>
      <c r="V18" s="188"/>
    </row>
    <row r="19" spans="1:22" ht="13.15" customHeight="1" x14ac:dyDescent="0.25">
      <c r="B19" s="97" t="s">
        <v>6</v>
      </c>
      <c r="C19" s="97"/>
      <c r="D19" s="97"/>
      <c r="E19" s="97"/>
      <c r="F19" s="239"/>
      <c r="G19" s="239"/>
      <c r="H19" s="239"/>
      <c r="I19" s="239"/>
      <c r="J19" s="239"/>
      <c r="K19" s="239"/>
      <c r="L19" s="149"/>
      <c r="M19" s="240"/>
      <c r="N19" s="240"/>
      <c r="O19" s="240"/>
      <c r="P19" s="240"/>
      <c r="Q19" s="95"/>
      <c r="S19" s="279">
        <v>0.95980427336486707</v>
      </c>
      <c r="T19" s="188"/>
      <c r="U19" s="188"/>
      <c r="V19" s="188"/>
    </row>
    <row r="20" spans="1:22" ht="13.15" customHeight="1" x14ac:dyDescent="0.25">
      <c r="B20" s="94" t="s">
        <v>5</v>
      </c>
      <c r="C20" s="94"/>
      <c r="D20" s="94"/>
      <c r="E20" s="94"/>
      <c r="F20" s="239"/>
      <c r="G20" s="239"/>
      <c r="H20" s="239"/>
      <c r="I20" s="239"/>
      <c r="J20" s="239"/>
      <c r="K20" s="239"/>
      <c r="L20" s="149"/>
      <c r="M20" s="240"/>
      <c r="N20" s="240"/>
      <c r="O20" s="240"/>
      <c r="P20" s="240"/>
      <c r="Q20" s="95"/>
      <c r="S20" s="279">
        <v>0.96956244955494675</v>
      </c>
      <c r="T20" s="188"/>
      <c r="U20" s="188"/>
      <c r="V20" s="188"/>
    </row>
    <row r="21" spans="1:22" ht="13.15" customHeight="1" x14ac:dyDescent="0.25">
      <c r="B21" s="97" t="s">
        <v>4</v>
      </c>
      <c r="C21" s="97"/>
      <c r="D21" s="97"/>
      <c r="E21" s="97"/>
      <c r="F21" s="239"/>
      <c r="G21" s="239"/>
      <c r="H21" s="239"/>
      <c r="I21" s="239"/>
      <c r="J21" s="239"/>
      <c r="K21" s="239"/>
      <c r="L21" s="149"/>
      <c r="M21" s="240"/>
      <c r="N21" s="240"/>
      <c r="O21" s="240"/>
      <c r="P21" s="240"/>
      <c r="Q21" s="95"/>
      <c r="S21" s="279">
        <v>0.98617011614882388</v>
      </c>
      <c r="T21" s="188"/>
      <c r="U21" s="188"/>
      <c r="V21" s="188"/>
    </row>
    <row r="22" spans="1:22" ht="13.15" customHeight="1" x14ac:dyDescent="0.25">
      <c r="B22" s="94" t="s">
        <v>3</v>
      </c>
      <c r="C22" s="94"/>
      <c r="D22" s="94"/>
      <c r="E22" s="94"/>
      <c r="F22" s="239"/>
      <c r="G22" s="239"/>
      <c r="H22" s="239"/>
      <c r="I22" s="239"/>
      <c r="J22" s="239"/>
      <c r="K22" s="239"/>
      <c r="L22" s="149"/>
      <c r="M22" s="240"/>
      <c r="N22" s="240"/>
      <c r="O22" s="240"/>
      <c r="P22" s="240"/>
      <c r="Q22" s="95"/>
      <c r="S22" s="279">
        <v>1.0037977370470863</v>
      </c>
      <c r="T22" s="188"/>
      <c r="U22" s="188"/>
      <c r="V22" s="188"/>
    </row>
    <row r="23" spans="1:22" ht="13.15" customHeight="1" x14ac:dyDescent="0.25">
      <c r="B23" s="97" t="s">
        <v>2</v>
      </c>
      <c r="C23" s="97"/>
      <c r="D23" s="97"/>
      <c r="E23" s="97"/>
      <c r="F23" s="239"/>
      <c r="G23" s="239"/>
      <c r="H23" s="239"/>
      <c r="I23" s="239"/>
      <c r="J23" s="239"/>
      <c r="K23" s="239"/>
      <c r="L23" s="149"/>
      <c r="M23" s="240"/>
      <c r="N23" s="240"/>
      <c r="O23" s="240"/>
      <c r="P23" s="240"/>
      <c r="Q23" s="95"/>
      <c r="S23" s="279">
        <v>1.0384543303071379</v>
      </c>
      <c r="T23" s="188"/>
      <c r="U23" s="188"/>
      <c r="V23" s="188"/>
    </row>
    <row r="24" spans="1:22" ht="14.5" customHeight="1" x14ac:dyDescent="0.25">
      <c r="B24" s="207" t="s">
        <v>1</v>
      </c>
      <c r="C24" s="207"/>
      <c r="D24" s="2"/>
      <c r="E24" s="2"/>
      <c r="F24" s="212">
        <f>SUM(F12:F23)</f>
        <v>113549</v>
      </c>
      <c r="G24" s="212"/>
      <c r="H24" s="212"/>
      <c r="I24" s="212">
        <f>SUM(I12:I23)</f>
        <v>105992</v>
      </c>
      <c r="J24" s="212"/>
      <c r="K24" s="212"/>
      <c r="L24" s="88" t="s">
        <v>38</v>
      </c>
      <c r="M24" s="214">
        <f>'[2]Dados Meta 1'!Q32</f>
        <v>0.91288605081147711</v>
      </c>
      <c r="N24" s="214"/>
      <c r="O24" s="214"/>
      <c r="P24" s="214"/>
      <c r="Q24" s="98">
        <f>M24</f>
        <v>0.91288605081147711</v>
      </c>
      <c r="S24" s="279">
        <v>1.0384543303071379</v>
      </c>
      <c r="T24" s="188"/>
      <c r="U24" s="188"/>
      <c r="V24" s="188"/>
    </row>
    <row r="25" spans="1:22" ht="13.15" customHeight="1" x14ac:dyDescent="0.25">
      <c r="B25" s="99" t="s">
        <v>45</v>
      </c>
      <c r="C25" s="99"/>
      <c r="D25" s="99"/>
      <c r="E25" s="99"/>
      <c r="F25" s="99"/>
      <c r="G25" s="99"/>
      <c r="H25" s="99"/>
      <c r="I25" s="99"/>
      <c r="J25" s="99"/>
      <c r="K25" s="99"/>
      <c r="L25" s="99"/>
      <c r="M25" s="99"/>
      <c r="N25" s="99"/>
    </row>
    <row r="26" spans="1:22" ht="13.15" customHeight="1" x14ac:dyDescent="0.25">
      <c r="B26" s="99" t="s">
        <v>46</v>
      </c>
      <c r="C26" s="99"/>
      <c r="D26" s="99"/>
      <c r="E26" s="99"/>
      <c r="F26" s="99"/>
      <c r="G26" s="99"/>
      <c r="H26" s="99"/>
      <c r="I26" s="99"/>
      <c r="J26" s="99"/>
      <c r="K26" s="99"/>
      <c r="L26" s="99"/>
      <c r="M26" s="99"/>
      <c r="N26" s="99"/>
    </row>
    <row r="27" spans="1:22" ht="13.15" customHeight="1" x14ac:dyDescent="0.25">
      <c r="B27" s="99" t="s">
        <v>42</v>
      </c>
      <c r="C27" s="99"/>
      <c r="D27" s="99"/>
      <c r="E27" s="99"/>
      <c r="F27" s="99"/>
      <c r="H27" s="100" t="s">
        <v>0</v>
      </c>
      <c r="I27" s="99"/>
      <c r="J27" s="99"/>
      <c r="L27" s="118" t="s">
        <v>40</v>
      </c>
      <c r="M27" s="99" t="s">
        <v>41</v>
      </c>
      <c r="N27" s="99"/>
    </row>
    <row r="28" spans="1:22" ht="13.15" customHeight="1" x14ac:dyDescent="0.25">
      <c r="B28" s="99"/>
      <c r="C28" s="99"/>
      <c r="D28" s="99"/>
      <c r="E28" s="99"/>
      <c r="G28" s="99"/>
      <c r="H28" s="99"/>
      <c r="K28" s="99"/>
      <c r="L28" s="99"/>
      <c r="M28" s="99"/>
    </row>
    <row r="29" spans="1:22" ht="13.15" customHeight="1" x14ac:dyDescent="0.25">
      <c r="B29" s="99"/>
      <c r="C29" s="99"/>
      <c r="D29" s="99"/>
      <c r="E29" s="99"/>
      <c r="G29" s="99"/>
      <c r="H29" s="99"/>
      <c r="I29" s="99"/>
      <c r="J29" s="99"/>
      <c r="K29" s="99"/>
      <c r="L29" s="99"/>
      <c r="M29" s="99"/>
      <c r="N29" s="99"/>
      <c r="P29" s="101"/>
    </row>
    <row r="30" spans="1:22" ht="13.15" customHeight="1" x14ac:dyDescent="0.25">
      <c r="B30" s="99"/>
      <c r="C30" s="99"/>
      <c r="D30" s="99"/>
      <c r="E30" s="99"/>
      <c r="G30" s="99"/>
      <c r="H30" s="99"/>
      <c r="I30" s="99"/>
      <c r="J30" s="99"/>
      <c r="K30" s="99"/>
      <c r="L30" s="99"/>
      <c r="M30" s="99"/>
      <c r="N30" s="99"/>
      <c r="P30" s="101"/>
    </row>
    <row r="31" spans="1:22" ht="14.5" customHeight="1" x14ac:dyDescent="0.25">
      <c r="P31" s="101"/>
    </row>
    <row r="32" spans="1:22" ht="14.5" customHeight="1" x14ac:dyDescent="0.25"/>
    <row r="33" spans="3:16" ht="14.5" customHeight="1" x14ac:dyDescent="0.25"/>
    <row r="34" spans="3:16" ht="14.5" customHeight="1" x14ac:dyDescent="0.25"/>
    <row r="35" spans="3:16" ht="14.5" customHeight="1" x14ac:dyDescent="0.25"/>
    <row r="36" spans="3:16" ht="14.5" customHeight="1" x14ac:dyDescent="0.25"/>
    <row r="37" spans="3:16" ht="14.5" customHeight="1" x14ac:dyDescent="0.25"/>
    <row r="38" spans="3:16" ht="14.5" customHeight="1" x14ac:dyDescent="0.25"/>
    <row r="39" spans="3:16" ht="14.5" customHeight="1" x14ac:dyDescent="0.25"/>
    <row r="40" spans="3:16" ht="14.5" customHeight="1" x14ac:dyDescent="0.25"/>
    <row r="47" spans="3:16" x14ac:dyDescent="0.25">
      <c r="C47" s="107"/>
      <c r="D47" s="107"/>
      <c r="E47" s="107"/>
      <c r="F47" s="107"/>
      <c r="G47" s="107"/>
      <c r="H47" s="107"/>
      <c r="I47" s="107"/>
      <c r="J47" s="107"/>
      <c r="K47" s="107"/>
      <c r="L47" s="107"/>
      <c r="M47" s="107"/>
      <c r="N47" s="107"/>
      <c r="O47" s="107"/>
    </row>
    <row r="48" spans="3:16" ht="14.5" customHeight="1" x14ac:dyDescent="0.25">
      <c r="C48" s="241"/>
      <c r="D48" s="241"/>
      <c r="E48" s="241"/>
      <c r="F48" s="241"/>
      <c r="G48" s="241"/>
      <c r="H48" s="241"/>
      <c r="I48" s="241"/>
      <c r="J48" s="241"/>
      <c r="K48" s="241"/>
      <c r="L48" s="241"/>
      <c r="M48" s="241"/>
      <c r="N48" s="241"/>
      <c r="O48" s="241"/>
      <c r="P48" s="241"/>
    </row>
    <row r="49" spans="1:17" ht="14.5" customHeight="1" x14ac:dyDescent="0.25">
      <c r="B49" s="106"/>
      <c r="C49" s="241"/>
      <c r="D49" s="241"/>
      <c r="E49" s="241"/>
      <c r="F49" s="241"/>
      <c r="G49" s="241"/>
      <c r="H49" s="241"/>
      <c r="I49" s="241"/>
      <c r="J49" s="241"/>
      <c r="K49" s="241"/>
      <c r="L49" s="241"/>
      <c r="M49" s="241"/>
      <c r="N49" s="241"/>
      <c r="O49" s="241"/>
      <c r="P49" s="241"/>
    </row>
    <row r="50" spans="1:17" x14ac:dyDescent="0.25">
      <c r="B50" s="106"/>
      <c r="C50" s="241"/>
      <c r="D50" s="241"/>
      <c r="E50" s="241"/>
      <c r="F50" s="241"/>
      <c r="G50" s="241"/>
      <c r="H50" s="241"/>
      <c r="I50" s="241"/>
      <c r="J50" s="241"/>
      <c r="K50" s="241"/>
      <c r="L50" s="241"/>
      <c r="M50" s="241"/>
      <c r="N50" s="241"/>
      <c r="O50" s="241"/>
      <c r="P50" s="241"/>
    </row>
    <row r="51" spans="1:17" x14ac:dyDescent="0.25">
      <c r="B51" s="106"/>
      <c r="C51" s="241"/>
      <c r="D51" s="241"/>
      <c r="E51" s="241"/>
      <c r="F51" s="241"/>
      <c r="G51" s="241"/>
      <c r="H51" s="241"/>
      <c r="I51" s="241"/>
      <c r="J51" s="241"/>
      <c r="K51" s="241"/>
      <c r="L51" s="241"/>
      <c r="M51" s="241"/>
      <c r="N51" s="241"/>
      <c r="O51" s="241"/>
      <c r="P51" s="241"/>
    </row>
    <row r="52" spans="1:17" x14ac:dyDescent="0.25">
      <c r="B52" s="106"/>
      <c r="C52" s="116"/>
      <c r="D52" s="151"/>
      <c r="E52" s="151"/>
      <c r="F52" s="151"/>
      <c r="G52" s="151"/>
      <c r="H52" s="151"/>
      <c r="I52" s="151"/>
      <c r="J52" s="151"/>
      <c r="K52" s="151"/>
      <c r="L52" s="151"/>
      <c r="M52" s="151"/>
      <c r="N52" s="151"/>
      <c r="O52" s="151"/>
      <c r="P52" s="151"/>
    </row>
    <row r="53" spans="1:17" x14ac:dyDescent="0.25">
      <c r="B53" s="106"/>
      <c r="C53" s="116"/>
      <c r="D53" s="116"/>
      <c r="E53" s="116"/>
      <c r="F53" s="116"/>
      <c r="G53" s="116"/>
      <c r="H53" s="116"/>
      <c r="I53" s="116"/>
      <c r="J53" s="116"/>
      <c r="K53" s="116"/>
      <c r="L53" s="116"/>
      <c r="M53" s="116"/>
      <c r="N53" s="116"/>
      <c r="P53" s="106"/>
      <c r="Q53" s="94"/>
    </row>
    <row r="55" spans="1:17" x14ac:dyDescent="0.25">
      <c r="A55" s="103"/>
    </row>
  </sheetData>
  <mergeCells count="49">
    <mergeCell ref="C48:P51"/>
    <mergeCell ref="C2:R2"/>
    <mergeCell ref="A4:O4"/>
    <mergeCell ref="I10:Q10"/>
    <mergeCell ref="B11:C11"/>
    <mergeCell ref="F11:H11"/>
    <mergeCell ref="I11:K11"/>
    <mergeCell ref="M11:P11"/>
    <mergeCell ref="I14:K14"/>
    <mergeCell ref="M14:P14"/>
    <mergeCell ref="F15:H15"/>
    <mergeCell ref="I15:K15"/>
    <mergeCell ref="M15:P15"/>
    <mergeCell ref="F16:H16"/>
    <mergeCell ref="I16:K16"/>
    <mergeCell ref="M16:P16"/>
    <mergeCell ref="F17:H17"/>
    <mergeCell ref="I17:K17"/>
    <mergeCell ref="M17:P17"/>
    <mergeCell ref="M21:P21"/>
    <mergeCell ref="F18:H18"/>
    <mergeCell ref="I18:K18"/>
    <mergeCell ref="M18:P18"/>
    <mergeCell ref="F19:H19"/>
    <mergeCell ref="I19:K19"/>
    <mergeCell ref="M19:P19"/>
    <mergeCell ref="F20:H20"/>
    <mergeCell ref="I20:K20"/>
    <mergeCell ref="M20:P20"/>
    <mergeCell ref="F21:H21"/>
    <mergeCell ref="I21:K21"/>
    <mergeCell ref="C7:Q8"/>
    <mergeCell ref="F14:H14"/>
    <mergeCell ref="F12:H12"/>
    <mergeCell ref="I12:K12"/>
    <mergeCell ref="M12:P12"/>
    <mergeCell ref="F13:H13"/>
    <mergeCell ref="I13:K13"/>
    <mergeCell ref="M13:P13"/>
    <mergeCell ref="B24:C24"/>
    <mergeCell ref="F24:H24"/>
    <mergeCell ref="I24:K24"/>
    <mergeCell ref="M24:P24"/>
    <mergeCell ref="F22:H22"/>
    <mergeCell ref="I22:K22"/>
    <mergeCell ref="M22:P22"/>
    <mergeCell ref="F23:H23"/>
    <mergeCell ref="I23:K23"/>
    <mergeCell ref="M23:P23"/>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scale="9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A1:X54"/>
  <sheetViews>
    <sheetView workbookViewId="0">
      <selection activeCell="F3" sqref="F3"/>
    </sheetView>
  </sheetViews>
  <sheetFormatPr defaultColWidth="8.81640625" defaultRowHeight="14.5" x14ac:dyDescent="0.25"/>
  <cols>
    <col min="1" max="1" width="9.453125" style="90" customWidth="1"/>
    <col min="2" max="2" width="3" style="90" customWidth="1"/>
    <col min="3" max="3" width="7.1796875" style="90" customWidth="1"/>
    <col min="4" max="5" width="0.81640625" style="90" customWidth="1"/>
    <col min="6" max="6" width="11.453125" style="90" customWidth="1"/>
    <col min="7" max="8" width="3.1796875" style="90" customWidth="1"/>
    <col min="9" max="9" width="13.26953125" style="90" customWidth="1"/>
    <col min="10" max="10" width="2.26953125" style="90" customWidth="1"/>
    <col min="11" max="11" width="2" style="90" customWidth="1"/>
    <col min="12" max="12" width="15.1796875" style="90" customWidth="1"/>
    <col min="13" max="13" width="7.7265625" style="90" customWidth="1"/>
    <col min="14" max="14" width="2.54296875" style="90" customWidth="1"/>
    <col min="15" max="15" width="2.7265625" style="90" customWidth="1"/>
    <col min="16" max="16" width="3" style="90" customWidth="1"/>
    <col min="17" max="17" width="2.7265625" style="90" customWidth="1"/>
    <col min="18" max="18" width="9.7265625" style="90" customWidth="1"/>
    <col min="19" max="22" width="8.81640625" style="90"/>
    <col min="23" max="23" width="9.7265625" style="90" customWidth="1"/>
    <col min="24" max="16384" width="8.81640625" style="90"/>
  </cols>
  <sheetData>
    <row r="1" spans="1:22" ht="15" customHeight="1" x14ac:dyDescent="0.25"/>
    <row r="2" spans="1:22" ht="15.75" customHeight="1" x14ac:dyDescent="0.25">
      <c r="C2" s="237" t="s">
        <v>15</v>
      </c>
      <c r="D2" s="237"/>
      <c r="E2" s="237"/>
      <c r="F2" s="237"/>
      <c r="G2" s="237"/>
      <c r="H2" s="237"/>
      <c r="I2" s="237"/>
      <c r="J2" s="237"/>
      <c r="K2" s="237"/>
      <c r="L2" s="237"/>
      <c r="M2" s="237"/>
      <c r="N2" s="237"/>
      <c r="O2" s="237"/>
      <c r="P2" s="237"/>
      <c r="Q2" s="237"/>
      <c r="R2" s="237"/>
    </row>
    <row r="3" spans="1:22" ht="15.75" customHeight="1" x14ac:dyDescent="0.25">
      <c r="B3" s="91"/>
      <c r="C3" s="91"/>
      <c r="D3" s="91"/>
      <c r="E3" s="91"/>
      <c r="F3" s="91"/>
      <c r="G3" s="91"/>
      <c r="H3" s="91"/>
      <c r="I3" s="91"/>
      <c r="J3" s="91"/>
      <c r="K3" s="91"/>
      <c r="L3" s="91"/>
      <c r="M3" s="91"/>
      <c r="N3" s="91"/>
      <c r="O3" s="91"/>
    </row>
    <row r="4" spans="1:22" ht="22.15" customHeight="1" x14ac:dyDescent="0.25">
      <c r="A4" s="238"/>
      <c r="B4" s="238"/>
      <c r="C4" s="238"/>
      <c r="D4" s="238"/>
      <c r="E4" s="238"/>
      <c r="F4" s="238"/>
      <c r="G4" s="238"/>
      <c r="H4" s="238"/>
      <c r="I4" s="238"/>
      <c r="J4" s="238"/>
      <c r="K4" s="238"/>
      <c r="L4" s="238"/>
      <c r="M4" s="238"/>
      <c r="N4" s="238"/>
      <c r="O4" s="238"/>
    </row>
    <row r="5" spans="1:22" ht="14.5" customHeight="1" x14ac:dyDescent="0.25"/>
    <row r="6" spans="1:22" ht="15.65" customHeight="1" x14ac:dyDescent="0.25">
      <c r="C6" s="40" t="s">
        <v>26</v>
      </c>
      <c r="D6" s="16"/>
      <c r="E6" s="16"/>
    </row>
    <row r="7" spans="1:22" ht="14.5" customHeight="1" x14ac:dyDescent="0.25">
      <c r="C7" s="233" t="s">
        <v>113</v>
      </c>
      <c r="D7" s="233"/>
      <c r="E7" s="233"/>
      <c r="F7" s="233"/>
      <c r="G7" s="233"/>
      <c r="H7" s="233"/>
      <c r="I7" s="233"/>
      <c r="J7" s="233"/>
      <c r="K7" s="233"/>
      <c r="L7" s="233"/>
      <c r="M7" s="233"/>
      <c r="N7" s="233"/>
      <c r="O7" s="233"/>
      <c r="P7" s="233"/>
      <c r="Q7" s="233"/>
      <c r="R7" s="150"/>
    </row>
    <row r="8" spans="1:22" ht="14.5" customHeight="1" x14ac:dyDescent="0.25">
      <c r="C8" s="233"/>
      <c r="D8" s="233"/>
      <c r="E8" s="233"/>
      <c r="F8" s="233"/>
      <c r="G8" s="233"/>
      <c r="H8" s="233"/>
      <c r="I8" s="233"/>
      <c r="J8" s="233"/>
      <c r="K8" s="233"/>
      <c r="L8" s="233"/>
      <c r="M8" s="233"/>
      <c r="N8" s="233"/>
      <c r="O8" s="233"/>
      <c r="P8" s="233"/>
      <c r="Q8" s="233"/>
      <c r="R8" s="150"/>
    </row>
    <row r="9" spans="1:22" ht="12" customHeight="1" x14ac:dyDescent="0.25">
      <c r="C9" s="92"/>
      <c r="D9" s="92"/>
      <c r="E9" s="92"/>
      <c r="K9" s="178"/>
    </row>
    <row r="10" spans="1:22" ht="14.5" customHeight="1" x14ac:dyDescent="0.25">
      <c r="B10" s="93" t="s">
        <v>20</v>
      </c>
      <c r="I10" s="209" t="s">
        <v>166</v>
      </c>
      <c r="J10" s="209"/>
      <c r="K10" s="209"/>
      <c r="L10" s="209"/>
      <c r="M10" s="209"/>
      <c r="N10" s="209"/>
      <c r="O10" s="209"/>
      <c r="P10" s="209"/>
      <c r="Q10" s="209"/>
    </row>
    <row r="11" spans="1:22" ht="27.65" customHeight="1" x14ac:dyDescent="0.15">
      <c r="B11" s="207" t="s">
        <v>14</v>
      </c>
      <c r="C11" s="207"/>
      <c r="D11" s="2"/>
      <c r="E11" s="2"/>
      <c r="F11" s="208" t="s">
        <v>17</v>
      </c>
      <c r="G11" s="208"/>
      <c r="H11" s="208"/>
      <c r="I11" s="208" t="s">
        <v>18</v>
      </c>
      <c r="J11" s="208"/>
      <c r="K11" s="208"/>
      <c r="L11" s="87" t="s">
        <v>58</v>
      </c>
      <c r="M11" s="208" t="s">
        <v>27</v>
      </c>
      <c r="N11" s="208"/>
      <c r="O11" s="208"/>
      <c r="P11" s="208"/>
      <c r="Q11" s="85">
        <v>3</v>
      </c>
    </row>
    <row r="12" spans="1:22" ht="13.15" customHeight="1" x14ac:dyDescent="0.25">
      <c r="B12" s="94" t="s">
        <v>13</v>
      </c>
      <c r="C12" s="94"/>
      <c r="D12" s="94"/>
      <c r="E12" s="94"/>
      <c r="F12" s="239">
        <f>'[2]Dados Meta 1'!B38</f>
        <v>40993</v>
      </c>
      <c r="G12" s="239"/>
      <c r="H12" s="239"/>
      <c r="I12" s="239">
        <f>'[2]Dados Meta 1'!D38</f>
        <v>21142</v>
      </c>
      <c r="J12" s="239"/>
      <c r="K12" s="239"/>
      <c r="L12" s="149">
        <f>'[2]Dados Meta 1'!P38</f>
        <v>0.51074094520317792</v>
      </c>
      <c r="M12" s="240">
        <f>'[2]Dados Meta 1'!Q38</f>
        <v>0.51074094520317792</v>
      </c>
      <c r="N12" s="240"/>
      <c r="O12" s="240"/>
      <c r="P12" s="240"/>
      <c r="Q12" s="95">
        <f>'[2]Dados Meta 1'!Q38</f>
        <v>0.51074094520317792</v>
      </c>
      <c r="R12" s="96"/>
      <c r="S12" s="278">
        <v>0.571781875168344</v>
      </c>
      <c r="T12" s="187"/>
      <c r="U12" s="188"/>
      <c r="V12" s="188"/>
    </row>
    <row r="13" spans="1:22" ht="13.15" customHeight="1" x14ac:dyDescent="0.25">
      <c r="B13" s="97" t="s">
        <v>12</v>
      </c>
      <c r="C13" s="97"/>
      <c r="D13" s="97"/>
      <c r="E13" s="97"/>
      <c r="F13" s="239">
        <f>'[2]Dados Meta 1'!B39</f>
        <v>56669</v>
      </c>
      <c r="G13" s="239"/>
      <c r="H13" s="239"/>
      <c r="I13" s="239">
        <f>'[2]Dados Meta 1'!D39</f>
        <v>46302</v>
      </c>
      <c r="J13" s="239"/>
      <c r="K13" s="239"/>
      <c r="L13" s="149">
        <f>'[2]Dados Meta 1'!P39</f>
        <v>0.81704256252742435</v>
      </c>
      <c r="M13" s="240">
        <f>'[2]Dados Meta 1'!Q39</f>
        <v>0.68766601107078407</v>
      </c>
      <c r="N13" s="240"/>
      <c r="O13" s="240"/>
      <c r="P13" s="240"/>
      <c r="Q13" s="95">
        <f>'[2]Dados Meta 1'!Q39</f>
        <v>0.68766601107078407</v>
      </c>
      <c r="R13" s="96"/>
      <c r="S13" s="278">
        <v>0.84987143987341773</v>
      </c>
      <c r="T13" s="187"/>
      <c r="U13" s="188"/>
      <c r="V13" s="188"/>
    </row>
    <row r="14" spans="1:22" ht="13.15" customHeight="1" x14ac:dyDescent="0.25">
      <c r="B14" s="94" t="s">
        <v>11</v>
      </c>
      <c r="C14" s="94"/>
      <c r="D14" s="94"/>
      <c r="E14" s="94"/>
      <c r="F14" s="239">
        <f>'[2]Dados Meta 1'!B40</f>
        <v>68996</v>
      </c>
      <c r="G14" s="239"/>
      <c r="H14" s="239"/>
      <c r="I14" s="239">
        <f>'[2]Dados Meta 1'!D40</f>
        <v>70914</v>
      </c>
      <c r="J14" s="239"/>
      <c r="K14" s="239"/>
      <c r="L14" s="149">
        <f>'[2]Dados Meta 1'!P40</f>
        <v>1.0290600265757699</v>
      </c>
      <c r="M14" s="240">
        <f>'[2]Dados Meta 1'!Q40</f>
        <v>0.82846658803626527</v>
      </c>
      <c r="N14" s="240"/>
      <c r="O14" s="240"/>
      <c r="P14" s="240"/>
      <c r="Q14" s="95">
        <f>'[2]Dados Meta 1'!Q40</f>
        <v>0.82846658803626527</v>
      </c>
      <c r="R14" s="96"/>
      <c r="S14" s="278">
        <v>0.88303414511674616</v>
      </c>
      <c r="T14" s="187"/>
      <c r="U14" s="188"/>
      <c r="V14" s="188"/>
    </row>
    <row r="15" spans="1:22" ht="13.15" customHeight="1" x14ac:dyDescent="0.25">
      <c r="A15" s="94"/>
      <c r="B15" s="97" t="s">
        <v>10</v>
      </c>
      <c r="C15" s="97"/>
      <c r="D15" s="97"/>
      <c r="E15" s="97"/>
      <c r="F15" s="239">
        <f>'[2]Dados Meta 1'!B41</f>
        <v>58175</v>
      </c>
      <c r="G15" s="239"/>
      <c r="H15" s="239"/>
      <c r="I15" s="239">
        <f>'[2]Dados Meta 1'!D41</f>
        <v>52281</v>
      </c>
      <c r="J15" s="239"/>
      <c r="K15" s="239"/>
      <c r="L15" s="149">
        <f>'[2]Dados Meta 1'!P41</f>
        <v>0.89673300788584298</v>
      </c>
      <c r="M15" s="240">
        <f>'[2]Dados Meta 1'!Q41</f>
        <v>0.84612735140863726</v>
      </c>
      <c r="N15" s="240"/>
      <c r="O15" s="240"/>
      <c r="P15" s="240"/>
      <c r="Q15" s="95">
        <f>'[2]Dados Meta 1'!Q41</f>
        <v>0.84612735140863726</v>
      </c>
      <c r="R15" s="96"/>
      <c r="S15" s="278">
        <v>0.90274143273323482</v>
      </c>
      <c r="T15" s="187"/>
      <c r="U15" s="188"/>
      <c r="V15" s="188"/>
    </row>
    <row r="16" spans="1:22" ht="13.15" customHeight="1" x14ac:dyDescent="0.25">
      <c r="A16" s="94"/>
      <c r="B16" s="97" t="s">
        <v>9</v>
      </c>
      <c r="C16" s="171"/>
      <c r="D16" s="94"/>
      <c r="E16" s="94"/>
      <c r="F16" s="239">
        <f>'[2]Dados Meta 1'!B42</f>
        <v>62085</v>
      </c>
      <c r="G16" s="239"/>
      <c r="H16" s="239"/>
      <c r="I16" s="239">
        <f>'[2]Dados Meta 1'!D42</f>
        <v>60917</v>
      </c>
      <c r="J16" s="239"/>
      <c r="K16" s="239"/>
      <c r="L16" s="149">
        <f>'[2]Dados Meta 1'!P42</f>
        <v>0.98295582329317266</v>
      </c>
      <c r="M16" s="240">
        <f>'[2]Dados Meta 1'!Q42</f>
        <v>0.8756295244362855</v>
      </c>
      <c r="N16" s="240"/>
      <c r="O16" s="240"/>
      <c r="P16" s="240"/>
      <c r="Q16" s="95">
        <f>'[2]Dados Meta 1'!Q42</f>
        <v>0.8756295244362855</v>
      </c>
      <c r="R16" s="96"/>
      <c r="S16" s="278">
        <v>0.92754722762273345</v>
      </c>
      <c r="T16" s="187"/>
      <c r="U16" s="188"/>
      <c r="V16" s="188"/>
    </row>
    <row r="17" spans="1:24" ht="13.15" customHeight="1" x14ac:dyDescent="0.25">
      <c r="A17" s="94"/>
      <c r="B17" s="97" t="s">
        <v>8</v>
      </c>
      <c r="C17" s="97"/>
      <c r="D17" s="97"/>
      <c r="E17" s="97"/>
      <c r="F17" s="239">
        <f>'[2]Dados Meta 1'!B43</f>
        <v>58422</v>
      </c>
      <c r="G17" s="239"/>
      <c r="H17" s="239"/>
      <c r="I17" s="239">
        <f>'[2]Dados Meta 1'!D43</f>
        <v>62583</v>
      </c>
      <c r="J17" s="239"/>
      <c r="K17" s="239"/>
      <c r="L17" s="149">
        <f>'[2]Dados Meta 1'!P43</f>
        <v>0.99419211900617188</v>
      </c>
      <c r="M17" s="240">
        <f>'[2]Dados Meta 1'!Q43</f>
        <v>0.89691957942597333</v>
      </c>
      <c r="N17" s="240"/>
      <c r="O17" s="240"/>
      <c r="P17" s="240"/>
      <c r="Q17" s="95">
        <f>'[2]Dados Meta 1'!Q43</f>
        <v>0.89691957942597333</v>
      </c>
      <c r="S17" s="279">
        <v>0.94820209265375455</v>
      </c>
      <c r="T17" s="188"/>
      <c r="U17" s="188"/>
      <c r="V17" s="188"/>
    </row>
    <row r="18" spans="1:24" ht="13.15" customHeight="1" x14ac:dyDescent="0.25">
      <c r="A18" s="94"/>
      <c r="B18" s="94" t="s">
        <v>7</v>
      </c>
      <c r="C18" s="94"/>
      <c r="D18" s="94"/>
      <c r="E18" s="94"/>
      <c r="F18" s="239"/>
      <c r="G18" s="239"/>
      <c r="H18" s="239"/>
      <c r="I18" s="239"/>
      <c r="J18" s="239"/>
      <c r="K18" s="239"/>
      <c r="L18" s="149"/>
      <c r="M18" s="240"/>
      <c r="N18" s="240"/>
      <c r="O18" s="240"/>
      <c r="P18" s="240"/>
      <c r="Q18" s="95"/>
      <c r="S18" s="279">
        <v>0.95469929304376655</v>
      </c>
      <c r="T18" s="188"/>
      <c r="U18" s="188"/>
      <c r="V18" s="188"/>
    </row>
    <row r="19" spans="1:24" ht="13.15" customHeight="1" x14ac:dyDescent="0.25">
      <c r="B19" s="97" t="s">
        <v>6</v>
      </c>
      <c r="C19" s="97"/>
      <c r="D19" s="97"/>
      <c r="E19" s="97"/>
      <c r="F19" s="239"/>
      <c r="G19" s="239"/>
      <c r="H19" s="239"/>
      <c r="I19" s="239"/>
      <c r="J19" s="239"/>
      <c r="K19" s="239"/>
      <c r="L19" s="149"/>
      <c r="M19" s="240"/>
      <c r="N19" s="240"/>
      <c r="O19" s="240"/>
      <c r="P19" s="240"/>
      <c r="Q19" s="95"/>
      <c r="S19" s="279">
        <v>0.95715539868470978</v>
      </c>
      <c r="T19" s="188"/>
      <c r="U19" s="188"/>
      <c r="V19" s="188"/>
    </row>
    <row r="20" spans="1:24" ht="13.15" customHeight="1" x14ac:dyDescent="0.25">
      <c r="B20" s="94" t="s">
        <v>5</v>
      </c>
      <c r="C20" s="94"/>
      <c r="D20" s="94"/>
      <c r="E20" s="94"/>
      <c r="F20" s="239"/>
      <c r="G20" s="239"/>
      <c r="H20" s="239"/>
      <c r="I20" s="239"/>
      <c r="J20" s="239"/>
      <c r="K20" s="239"/>
      <c r="L20" s="149"/>
      <c r="M20" s="240"/>
      <c r="N20" s="240"/>
      <c r="O20" s="240"/>
      <c r="P20" s="240"/>
      <c r="Q20" s="95"/>
      <c r="S20" s="279">
        <v>0.96838777244254748</v>
      </c>
      <c r="T20" s="188"/>
      <c r="U20" s="188"/>
      <c r="V20" s="188"/>
    </row>
    <row r="21" spans="1:24" ht="13.15" customHeight="1" x14ac:dyDescent="0.25">
      <c r="B21" s="97" t="s">
        <v>4</v>
      </c>
      <c r="C21" s="97"/>
      <c r="D21" s="97"/>
      <c r="E21" s="97"/>
      <c r="F21" s="239"/>
      <c r="G21" s="239"/>
      <c r="H21" s="239"/>
      <c r="I21" s="239"/>
      <c r="J21" s="239"/>
      <c r="K21" s="239"/>
      <c r="L21" s="149"/>
      <c r="M21" s="240"/>
      <c r="N21" s="240"/>
      <c r="O21" s="240"/>
      <c r="P21" s="240"/>
      <c r="Q21" s="95"/>
      <c r="S21" s="279">
        <v>0.97640902281023823</v>
      </c>
      <c r="T21" s="188"/>
      <c r="U21" s="188"/>
      <c r="V21" s="188"/>
    </row>
    <row r="22" spans="1:24" ht="13.15" customHeight="1" x14ac:dyDescent="0.25">
      <c r="B22" s="94" t="s">
        <v>3</v>
      </c>
      <c r="C22" s="94"/>
      <c r="D22" s="94"/>
      <c r="E22" s="94"/>
      <c r="F22" s="239"/>
      <c r="G22" s="239"/>
      <c r="H22" s="239"/>
      <c r="I22" s="239"/>
      <c r="J22" s="239"/>
      <c r="K22" s="239"/>
      <c r="L22" s="149"/>
      <c r="M22" s="240"/>
      <c r="N22" s="240"/>
      <c r="O22" s="240"/>
      <c r="P22" s="240"/>
      <c r="Q22" s="95"/>
      <c r="S22" s="279">
        <v>0.99039579355160001</v>
      </c>
      <c r="T22" s="188"/>
      <c r="U22" s="188"/>
      <c r="V22" s="188"/>
    </row>
    <row r="23" spans="1:24" ht="13.15" customHeight="1" x14ac:dyDescent="0.25">
      <c r="B23" s="97" t="s">
        <v>2</v>
      </c>
      <c r="C23" s="97"/>
      <c r="D23" s="97"/>
      <c r="E23" s="97"/>
      <c r="F23" s="239"/>
      <c r="G23" s="239"/>
      <c r="H23" s="239"/>
      <c r="I23" s="239"/>
      <c r="J23" s="239"/>
      <c r="K23" s="239"/>
      <c r="L23" s="149"/>
      <c r="M23" s="240"/>
      <c r="N23" s="240"/>
      <c r="O23" s="240"/>
      <c r="P23" s="240"/>
      <c r="Q23" s="95"/>
      <c r="S23" s="279">
        <v>0.99730470923391723</v>
      </c>
      <c r="T23" s="188"/>
      <c r="U23" s="188"/>
      <c r="V23" s="188"/>
    </row>
    <row r="24" spans="1:24" ht="14.5" customHeight="1" x14ac:dyDescent="0.25">
      <c r="B24" s="207" t="s">
        <v>1</v>
      </c>
      <c r="C24" s="207"/>
      <c r="D24" s="2"/>
      <c r="E24" s="2"/>
      <c r="F24" s="212">
        <f>SUM(F12:F23)</f>
        <v>345340</v>
      </c>
      <c r="G24" s="212"/>
      <c r="H24" s="212"/>
      <c r="I24" s="212">
        <f>SUM(I12:I23)</f>
        <v>314139</v>
      </c>
      <c r="J24" s="212"/>
      <c r="K24" s="212"/>
      <c r="L24" s="88" t="s">
        <v>38</v>
      </c>
      <c r="M24" s="214">
        <f>'[2]Dados Meta 1'!Q49</f>
        <v>0.89691957942597333</v>
      </c>
      <c r="N24" s="214"/>
      <c r="O24" s="214"/>
      <c r="P24" s="214"/>
      <c r="Q24" s="98">
        <f>M24</f>
        <v>0.89691957942597333</v>
      </c>
      <c r="S24" s="279">
        <v>0.99730470923391723</v>
      </c>
      <c r="T24" s="188"/>
      <c r="U24" s="188"/>
      <c r="V24" s="188"/>
    </row>
    <row r="25" spans="1:24" ht="13.15" customHeight="1" x14ac:dyDescent="0.25">
      <c r="B25" s="99" t="s">
        <v>45</v>
      </c>
      <c r="C25" s="99"/>
      <c r="D25" s="99"/>
      <c r="E25" s="99"/>
      <c r="F25" s="99"/>
      <c r="G25" s="99"/>
      <c r="H25" s="99"/>
      <c r="I25" s="99"/>
      <c r="J25" s="99"/>
      <c r="K25" s="99"/>
      <c r="L25" s="99"/>
      <c r="M25" s="99"/>
      <c r="N25" s="99"/>
    </row>
    <row r="26" spans="1:24" ht="13.15" customHeight="1" x14ac:dyDescent="0.25">
      <c r="B26" s="99" t="s">
        <v>46</v>
      </c>
      <c r="C26" s="99"/>
      <c r="D26" s="99"/>
      <c r="E26" s="99"/>
      <c r="F26" s="99"/>
      <c r="G26" s="99"/>
      <c r="H26" s="99"/>
      <c r="I26" s="99"/>
      <c r="J26" s="99"/>
      <c r="K26" s="99"/>
      <c r="L26" s="99"/>
      <c r="M26" s="99"/>
      <c r="N26" s="99"/>
    </row>
    <row r="27" spans="1:24" ht="13.15" customHeight="1" x14ac:dyDescent="0.25">
      <c r="B27" s="99" t="s">
        <v>42</v>
      </c>
      <c r="C27" s="99"/>
      <c r="D27" s="99"/>
      <c r="E27" s="99"/>
      <c r="F27" s="99"/>
      <c r="G27" s="100" t="s">
        <v>0</v>
      </c>
      <c r="I27" s="99"/>
      <c r="J27" s="99"/>
      <c r="K27" s="99" t="s">
        <v>40</v>
      </c>
      <c r="L27" s="99"/>
      <c r="M27" s="99" t="s">
        <v>55</v>
      </c>
      <c r="N27" s="99"/>
    </row>
    <row r="28" spans="1:24" ht="13.15" customHeight="1" x14ac:dyDescent="0.25">
      <c r="B28" s="99"/>
      <c r="C28" s="99"/>
      <c r="D28" s="99"/>
      <c r="E28" s="99"/>
      <c r="G28" s="99"/>
      <c r="H28" s="99"/>
    </row>
    <row r="29" spans="1:24" ht="13.15" customHeight="1" x14ac:dyDescent="0.25">
      <c r="B29" s="99"/>
      <c r="C29" s="99"/>
      <c r="D29" s="99"/>
      <c r="E29" s="99"/>
      <c r="G29" s="99"/>
      <c r="H29" s="99"/>
      <c r="I29" s="99"/>
      <c r="J29" s="99"/>
      <c r="K29" s="99"/>
      <c r="L29" s="99"/>
      <c r="M29" s="99"/>
      <c r="N29" s="99"/>
      <c r="P29" s="101"/>
      <c r="S29" s="94"/>
      <c r="T29" s="94"/>
      <c r="U29" s="94"/>
      <c r="V29" s="94"/>
      <c r="W29" s="94"/>
      <c r="X29" s="94"/>
    </row>
    <row r="30" spans="1:24" ht="13.15" customHeight="1" x14ac:dyDescent="0.25">
      <c r="B30" s="99"/>
      <c r="C30" s="99"/>
      <c r="D30" s="99"/>
      <c r="E30" s="99"/>
      <c r="G30" s="99"/>
      <c r="H30" s="99"/>
      <c r="I30" s="99"/>
      <c r="J30" s="99"/>
      <c r="K30" s="99"/>
      <c r="L30" s="99"/>
      <c r="M30" s="99"/>
      <c r="N30" s="99"/>
      <c r="P30" s="101"/>
      <c r="S30" s="94"/>
      <c r="T30" s="94"/>
      <c r="U30" s="94"/>
      <c r="V30" s="94"/>
      <c r="W30" s="94"/>
      <c r="X30" s="94"/>
    </row>
    <row r="31" spans="1:24" ht="14.5" customHeight="1" x14ac:dyDescent="0.25">
      <c r="P31" s="101"/>
      <c r="S31" s="94"/>
      <c r="T31" s="94"/>
      <c r="U31" s="94"/>
      <c r="V31" s="94"/>
      <c r="W31" s="94"/>
      <c r="X31" s="94"/>
    </row>
    <row r="32" spans="1:24" ht="14.5" customHeight="1" x14ac:dyDescent="0.25">
      <c r="S32" s="94"/>
      <c r="T32" s="94"/>
      <c r="U32" s="94"/>
      <c r="V32" s="94"/>
      <c r="W32" s="94"/>
      <c r="X32" s="94"/>
    </row>
    <row r="33" spans="2:24" ht="14.5" customHeight="1" x14ac:dyDescent="0.25">
      <c r="S33" s="94"/>
      <c r="T33" s="94"/>
      <c r="U33" s="94"/>
      <c r="V33" s="94"/>
      <c r="W33" s="94"/>
      <c r="X33" s="94"/>
    </row>
    <row r="34" spans="2:24" ht="14.5" customHeight="1" x14ac:dyDescent="0.25">
      <c r="S34" s="94"/>
      <c r="T34" s="94"/>
      <c r="U34" s="94"/>
      <c r="V34" s="94"/>
      <c r="W34" s="94"/>
      <c r="X34" s="94"/>
    </row>
    <row r="35" spans="2:24" ht="14.5" customHeight="1" x14ac:dyDescent="0.25">
      <c r="S35" s="94"/>
      <c r="T35" s="94"/>
      <c r="U35" s="94"/>
      <c r="V35" s="94"/>
      <c r="W35" s="94"/>
      <c r="X35" s="94"/>
    </row>
    <row r="36" spans="2:24" ht="14.5" customHeight="1" x14ac:dyDescent="0.25">
      <c r="S36" s="94"/>
      <c r="T36" s="94"/>
      <c r="U36" s="94"/>
      <c r="V36" s="94"/>
      <c r="W36" s="94"/>
      <c r="X36" s="94"/>
    </row>
    <row r="37" spans="2:24" ht="14.5" customHeight="1" x14ac:dyDescent="0.25"/>
    <row r="38" spans="2:24" ht="14.5" customHeight="1" x14ac:dyDescent="0.25">
      <c r="T38" s="94"/>
      <c r="U38" s="94"/>
      <c r="V38" s="94"/>
      <c r="W38" s="94"/>
      <c r="X38" s="94"/>
    </row>
    <row r="39" spans="2:24" ht="14.5" customHeight="1" x14ac:dyDescent="0.25">
      <c r="S39" s="94"/>
      <c r="T39" s="94"/>
      <c r="U39" s="94"/>
      <c r="V39" s="94"/>
      <c r="W39" s="94"/>
      <c r="X39" s="94"/>
    </row>
    <row r="40" spans="2:24" x14ac:dyDescent="0.25">
      <c r="S40" s="94"/>
      <c r="T40" s="94"/>
      <c r="U40" s="94"/>
      <c r="V40" s="94"/>
      <c r="W40" s="94"/>
      <c r="X40" s="94"/>
    </row>
    <row r="41" spans="2:24" x14ac:dyDescent="0.25">
      <c r="S41" s="94"/>
      <c r="T41" s="94"/>
      <c r="U41" s="94"/>
      <c r="V41" s="94"/>
      <c r="W41" s="94"/>
      <c r="X41" s="94"/>
    </row>
    <row r="42" spans="2:24" x14ac:dyDescent="0.25">
      <c r="S42" s="94"/>
      <c r="T42" s="94"/>
      <c r="U42" s="94"/>
      <c r="V42" s="94"/>
      <c r="W42" s="94"/>
      <c r="X42" s="94"/>
    </row>
    <row r="43" spans="2:24" x14ac:dyDescent="0.25">
      <c r="S43" s="94"/>
      <c r="T43" s="94"/>
      <c r="U43" s="94"/>
      <c r="V43" s="94"/>
      <c r="W43" s="94"/>
      <c r="X43" s="94"/>
    </row>
    <row r="46" spans="2:24" ht="15" customHeight="1" x14ac:dyDescent="0.25">
      <c r="D46" s="109"/>
      <c r="E46" s="109"/>
      <c r="F46" s="109"/>
      <c r="G46" s="109"/>
      <c r="H46" s="109"/>
      <c r="I46" s="109"/>
      <c r="J46" s="109"/>
      <c r="K46" s="109"/>
      <c r="L46" s="109"/>
      <c r="M46" s="109"/>
      <c r="N46" s="109"/>
      <c r="O46" s="109"/>
    </row>
    <row r="47" spans="2:24" ht="14.5" customHeight="1" x14ac:dyDescent="0.25">
      <c r="D47" s="242"/>
      <c r="E47" s="242"/>
      <c r="F47" s="242"/>
      <c r="G47" s="242"/>
      <c r="H47" s="242"/>
      <c r="I47" s="242"/>
      <c r="J47" s="242"/>
      <c r="K47" s="242"/>
      <c r="L47" s="242"/>
      <c r="M47" s="242"/>
      <c r="N47" s="242"/>
      <c r="O47" s="242"/>
      <c r="P47" s="242"/>
    </row>
    <row r="48" spans="2:24" ht="14.5" customHeight="1" x14ac:dyDescent="0.25">
      <c r="B48" s="94"/>
      <c r="C48" s="116"/>
      <c r="D48" s="242"/>
      <c r="E48" s="242"/>
      <c r="F48" s="242"/>
      <c r="G48" s="242"/>
      <c r="H48" s="242"/>
      <c r="I48" s="242"/>
      <c r="J48" s="242"/>
      <c r="K48" s="242"/>
      <c r="L48" s="242"/>
      <c r="M48" s="242"/>
      <c r="N48" s="242"/>
      <c r="O48" s="242"/>
      <c r="P48" s="242"/>
    </row>
    <row r="49" spans="1:17" x14ac:dyDescent="0.25">
      <c r="B49" s="94"/>
      <c r="C49" s="116"/>
      <c r="D49" s="242"/>
      <c r="E49" s="242"/>
      <c r="F49" s="242"/>
      <c r="G49" s="242"/>
      <c r="H49" s="242"/>
      <c r="I49" s="242"/>
      <c r="J49" s="242"/>
      <c r="K49" s="242"/>
      <c r="L49" s="242"/>
      <c r="M49" s="242"/>
      <c r="N49" s="242"/>
      <c r="O49" s="242"/>
      <c r="P49" s="242"/>
    </row>
    <row r="50" spans="1:17" x14ac:dyDescent="0.25">
      <c r="B50" s="94"/>
      <c r="C50" s="116"/>
      <c r="D50" s="242"/>
      <c r="E50" s="242"/>
      <c r="F50" s="242"/>
      <c r="G50" s="242"/>
      <c r="H50" s="242"/>
      <c r="I50" s="242"/>
      <c r="J50" s="242"/>
      <c r="K50" s="242"/>
      <c r="L50" s="242"/>
      <c r="M50" s="242"/>
      <c r="N50" s="242"/>
      <c r="O50" s="242"/>
      <c r="P50" s="242"/>
    </row>
    <row r="51" spans="1:17" ht="21" customHeight="1" x14ac:dyDescent="0.25">
      <c r="B51" s="94"/>
      <c r="C51" s="116"/>
      <c r="D51" s="242"/>
      <c r="E51" s="242"/>
      <c r="F51" s="242"/>
      <c r="G51" s="242"/>
      <c r="H51" s="242"/>
      <c r="I51" s="242"/>
      <c r="J51" s="242"/>
      <c r="K51" s="242"/>
      <c r="L51" s="242"/>
      <c r="M51" s="242"/>
      <c r="N51" s="242"/>
      <c r="O51" s="242"/>
      <c r="P51" s="242"/>
    </row>
    <row r="52" spans="1:17" ht="18.75" customHeight="1" x14ac:dyDescent="0.25">
      <c r="B52" s="94"/>
      <c r="C52" s="109"/>
      <c r="D52" s="109"/>
      <c r="E52" s="109"/>
      <c r="F52" s="109"/>
      <c r="G52" s="109"/>
      <c r="H52" s="109"/>
      <c r="I52" s="109"/>
      <c r="J52" s="109"/>
      <c r="K52" s="109"/>
      <c r="L52" s="109"/>
      <c r="M52" s="109"/>
      <c r="N52" s="109"/>
      <c r="O52" s="109"/>
      <c r="P52" s="94"/>
      <c r="Q52" s="94"/>
    </row>
    <row r="53" spans="1:17" x14ac:dyDescent="0.25">
      <c r="C53" s="90" t="s">
        <v>35</v>
      </c>
    </row>
    <row r="54" spans="1:17" x14ac:dyDescent="0.25">
      <c r="A54" s="103"/>
    </row>
  </sheetData>
  <mergeCells count="49">
    <mergeCell ref="D47:P51"/>
    <mergeCell ref="C2:R2"/>
    <mergeCell ref="A4:O4"/>
    <mergeCell ref="I10:Q10"/>
    <mergeCell ref="B11:C11"/>
    <mergeCell ref="F11:H11"/>
    <mergeCell ref="I11:K11"/>
    <mergeCell ref="M11:P11"/>
    <mergeCell ref="F12:H12"/>
    <mergeCell ref="I12:K12"/>
    <mergeCell ref="M12:P12"/>
    <mergeCell ref="F13:H13"/>
    <mergeCell ref="I13:K13"/>
    <mergeCell ref="M13:P13"/>
    <mergeCell ref="F14:H14"/>
    <mergeCell ref="I14:K14"/>
    <mergeCell ref="M14:P14"/>
    <mergeCell ref="F15:H15"/>
    <mergeCell ref="I15:K15"/>
    <mergeCell ref="M15:P15"/>
    <mergeCell ref="F16:H16"/>
    <mergeCell ref="I16:K16"/>
    <mergeCell ref="M16:P16"/>
    <mergeCell ref="F17:H17"/>
    <mergeCell ref="I17:K17"/>
    <mergeCell ref="M17:P17"/>
    <mergeCell ref="M21:P21"/>
    <mergeCell ref="F18:H18"/>
    <mergeCell ref="I18:K18"/>
    <mergeCell ref="M18:P18"/>
    <mergeCell ref="F19:H19"/>
    <mergeCell ref="I19:K19"/>
    <mergeCell ref="M19:P19"/>
    <mergeCell ref="C7:Q8"/>
    <mergeCell ref="B24:C24"/>
    <mergeCell ref="F24:H24"/>
    <mergeCell ref="I24:K24"/>
    <mergeCell ref="M24:P24"/>
    <mergeCell ref="F22:H22"/>
    <mergeCell ref="I22:K22"/>
    <mergeCell ref="M22:P22"/>
    <mergeCell ref="F23:H23"/>
    <mergeCell ref="I23:K23"/>
    <mergeCell ref="M23:P23"/>
    <mergeCell ref="F20:H20"/>
    <mergeCell ref="I20:K20"/>
    <mergeCell ref="M20:P20"/>
    <mergeCell ref="F21:H21"/>
    <mergeCell ref="I21:K21"/>
  </mergeCells>
  <conditionalFormatting sqref="Q12:Q23">
    <cfRule type="iconSet" priority="2">
      <iconSet showValue="0">
        <cfvo type="percent" val="0"/>
        <cfvo type="num" val="0.85"/>
        <cfvo type="num" val="1"/>
      </iconSet>
    </cfRule>
  </conditionalFormatting>
  <conditionalFormatting sqref="Q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scale="9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A1:U52"/>
  <sheetViews>
    <sheetView tabSelected="1" workbookViewId="0">
      <selection activeCell="F3" sqref="F3"/>
    </sheetView>
  </sheetViews>
  <sheetFormatPr defaultColWidth="9.1796875" defaultRowHeight="14.5" x14ac:dyDescent="0.25"/>
  <cols>
    <col min="1" max="1" width="9.453125" style="15" customWidth="1"/>
    <col min="2" max="2" width="3" style="15" customWidth="1"/>
    <col min="3" max="3" width="7.1796875" style="15" customWidth="1"/>
    <col min="4" max="5" width="0.81640625" style="15" customWidth="1"/>
    <col min="6" max="6" width="12.7265625" style="15" customWidth="1"/>
    <col min="7" max="8" width="3.7265625" style="15" customWidth="1"/>
    <col min="9" max="9" width="15.7265625" style="15" customWidth="1"/>
    <col min="10" max="10" width="3.81640625" style="15" customWidth="1"/>
    <col min="11" max="11" width="4.26953125" style="15" customWidth="1"/>
    <col min="12" max="12" width="9.54296875" style="15" customWidth="1"/>
    <col min="13" max="13" width="2.54296875" style="15" customWidth="1"/>
    <col min="14" max="14" width="2.7265625" style="15" customWidth="1"/>
    <col min="15" max="15" width="3" style="15" customWidth="1"/>
    <col min="16" max="16" width="2.7265625" style="15" customWidth="1"/>
    <col min="17" max="17" width="8.453125" style="15" customWidth="1"/>
    <col min="18" max="18" width="9.1796875" style="15"/>
    <col min="19" max="19" width="15.81640625" style="15" customWidth="1"/>
    <col min="20" max="21" width="9.1796875" style="15"/>
    <col min="22" max="22" width="9.7265625" style="15" customWidth="1"/>
    <col min="23" max="16384" width="9.1796875" style="15"/>
  </cols>
  <sheetData>
    <row r="1" spans="1:21" ht="15" customHeight="1" x14ac:dyDescent="0.25"/>
    <row r="2" spans="1:21" ht="15.75" customHeight="1" x14ac:dyDescent="0.25">
      <c r="C2" s="243" t="s">
        <v>15</v>
      </c>
      <c r="D2" s="243"/>
      <c r="E2" s="243"/>
      <c r="F2" s="243"/>
      <c r="G2" s="243"/>
      <c r="H2" s="243"/>
      <c r="I2" s="243"/>
      <c r="J2" s="243"/>
      <c r="K2" s="243"/>
      <c r="L2" s="243"/>
      <c r="M2" s="243"/>
      <c r="N2" s="243"/>
      <c r="O2" s="243"/>
      <c r="P2" s="243"/>
      <c r="Q2" s="243"/>
    </row>
    <row r="3" spans="1:21" ht="15.75" customHeight="1" x14ac:dyDescent="0.25">
      <c r="B3" s="69"/>
      <c r="C3" s="69"/>
      <c r="D3" s="69"/>
      <c r="E3" s="69"/>
      <c r="F3" s="69"/>
      <c r="G3" s="69"/>
      <c r="H3" s="69"/>
      <c r="I3" s="69"/>
      <c r="J3" s="69"/>
      <c r="K3" s="69"/>
      <c r="L3" s="69"/>
      <c r="M3" s="69"/>
      <c r="N3" s="69"/>
    </row>
    <row r="4" spans="1:21" ht="22.15" customHeight="1" x14ac:dyDescent="0.25">
      <c r="A4" s="206"/>
      <c r="B4" s="206"/>
      <c r="C4" s="206"/>
      <c r="D4" s="206"/>
      <c r="E4" s="206"/>
      <c r="F4" s="206"/>
      <c r="G4" s="206"/>
      <c r="H4" s="206"/>
      <c r="I4" s="206"/>
      <c r="J4" s="206"/>
      <c r="K4" s="206"/>
      <c r="L4" s="206"/>
      <c r="M4" s="206"/>
      <c r="N4" s="206"/>
    </row>
    <row r="5" spans="1:21" ht="14.5" customHeight="1" x14ac:dyDescent="0.25"/>
    <row r="6" spans="1:21" ht="15.65" customHeight="1" x14ac:dyDescent="0.25">
      <c r="C6" s="40" t="s">
        <v>79</v>
      </c>
      <c r="D6" s="16"/>
      <c r="E6" s="16"/>
    </row>
    <row r="7" spans="1:21" ht="14.5" customHeight="1" x14ac:dyDescent="0.25">
      <c r="C7" s="245" t="s">
        <v>117</v>
      </c>
      <c r="D7" s="245"/>
      <c r="E7" s="245"/>
      <c r="F7" s="245"/>
      <c r="G7" s="245"/>
      <c r="H7" s="245"/>
      <c r="I7" s="245"/>
      <c r="J7" s="245"/>
      <c r="K7" s="245"/>
      <c r="L7" s="245"/>
      <c r="M7" s="245"/>
      <c r="N7" s="245"/>
      <c r="O7" s="245"/>
      <c r="P7" s="245"/>
      <c r="Q7" s="150"/>
    </row>
    <row r="8" spans="1:21" ht="14.5" customHeight="1" x14ac:dyDescent="0.25">
      <c r="C8" s="245"/>
      <c r="D8" s="245"/>
      <c r="E8" s="245"/>
      <c r="F8" s="245"/>
      <c r="G8" s="245"/>
      <c r="H8" s="245"/>
      <c r="I8" s="245"/>
      <c r="J8" s="245"/>
      <c r="K8" s="245"/>
      <c r="L8" s="245"/>
      <c r="M8" s="245"/>
      <c r="N8" s="245"/>
      <c r="O8" s="245"/>
      <c r="P8" s="245"/>
      <c r="Q8" s="150"/>
    </row>
    <row r="9" spans="1:21" ht="18.75" customHeight="1" x14ac:dyDescent="0.25">
      <c r="A9" s="244" t="s">
        <v>74</v>
      </c>
      <c r="B9" s="244"/>
      <c r="C9" s="245"/>
      <c r="D9" s="245"/>
      <c r="E9" s="245"/>
      <c r="F9" s="245"/>
      <c r="G9" s="245"/>
      <c r="H9" s="245"/>
      <c r="I9" s="245"/>
      <c r="J9" s="245"/>
      <c r="K9" s="245"/>
      <c r="L9" s="245"/>
      <c r="M9" s="245"/>
      <c r="N9" s="245"/>
      <c r="O9" s="245"/>
      <c r="P9" s="245"/>
      <c r="Q9" s="150"/>
    </row>
    <row r="10" spans="1:21" ht="14.5" customHeight="1" x14ac:dyDescent="0.25">
      <c r="B10" s="71" t="s">
        <v>80</v>
      </c>
      <c r="I10" s="209" t="s">
        <v>166</v>
      </c>
      <c r="J10" s="209"/>
      <c r="K10" s="209"/>
      <c r="L10" s="209"/>
      <c r="M10" s="209"/>
      <c r="N10" s="209"/>
      <c r="O10" s="209"/>
      <c r="P10" s="209"/>
    </row>
    <row r="11" spans="1:21" ht="27.65" customHeight="1" x14ac:dyDescent="0.15">
      <c r="B11" s="207" t="s">
        <v>14</v>
      </c>
      <c r="C11" s="207"/>
      <c r="D11" s="208" t="s">
        <v>93</v>
      </c>
      <c r="E11" s="208"/>
      <c r="F11" s="208"/>
      <c r="G11" s="208"/>
      <c r="H11" s="208"/>
      <c r="I11" s="208" t="s">
        <v>146</v>
      </c>
      <c r="J11" s="208"/>
      <c r="K11" s="208"/>
      <c r="L11" s="208" t="s">
        <v>21</v>
      </c>
      <c r="M11" s="208"/>
      <c r="N11" s="208"/>
      <c r="O11" s="208"/>
      <c r="P11" s="85">
        <v>3</v>
      </c>
    </row>
    <row r="12" spans="1:21" ht="13.15" customHeight="1" x14ac:dyDescent="0.25">
      <c r="B12" s="12" t="s">
        <v>13</v>
      </c>
      <c r="C12" s="12"/>
      <c r="D12" s="12"/>
      <c r="E12" s="12"/>
      <c r="F12" s="246">
        <f>'[3]Dados M2(Prt1)'!$B6</f>
        <v>3567</v>
      </c>
      <c r="G12" s="246"/>
      <c r="H12" s="246"/>
      <c r="I12" s="246">
        <f>'[3]Dados M2(Prt1)'!$C6</f>
        <v>636</v>
      </c>
      <c r="J12" s="246"/>
      <c r="K12" s="246"/>
      <c r="L12" s="247">
        <f>'[3]Dados M2(Prt1)'!$G6</f>
        <v>1.0367666785227412</v>
      </c>
      <c r="M12" s="247"/>
      <c r="N12" s="247"/>
      <c r="O12" s="247"/>
      <c r="P12" s="81">
        <f t="shared" ref="P12:P17" si="0">L12</f>
        <v>1.0367666785227412</v>
      </c>
      <c r="Q12" s="73"/>
      <c r="R12" s="278">
        <v>1.0268573857977277</v>
      </c>
      <c r="S12" s="186"/>
      <c r="T12" s="189"/>
      <c r="U12" s="189"/>
    </row>
    <row r="13" spans="1:21" ht="13.15" customHeight="1" x14ac:dyDescent="0.25">
      <c r="B13" s="55" t="s">
        <v>12</v>
      </c>
      <c r="C13" s="55"/>
      <c r="D13" s="55"/>
      <c r="E13" s="55"/>
      <c r="F13" s="246">
        <f>'[3]Dados M2(Prt1)'!$B7</f>
        <v>2847</v>
      </c>
      <c r="G13" s="246"/>
      <c r="H13" s="246"/>
      <c r="I13" s="246">
        <f>'[3]Dados M2(Prt1)'!$C7</f>
        <v>732</v>
      </c>
      <c r="J13" s="246"/>
      <c r="K13" s="246"/>
      <c r="L13" s="247">
        <f>'[3]Dados M2(Prt1)'!$G7</f>
        <v>1.0422312234361182</v>
      </c>
      <c r="M13" s="247"/>
      <c r="N13" s="247"/>
      <c r="O13" s="247"/>
      <c r="P13" s="81">
        <f t="shared" si="0"/>
        <v>1.0422312234361182</v>
      </c>
      <c r="Q13" s="73"/>
      <c r="R13" s="278">
        <v>1.0360355447059648</v>
      </c>
      <c r="S13" s="186"/>
      <c r="T13" s="189"/>
      <c r="U13" s="189"/>
    </row>
    <row r="14" spans="1:21" ht="13.15" customHeight="1" x14ac:dyDescent="0.25">
      <c r="B14" s="12" t="s">
        <v>11</v>
      </c>
      <c r="C14" s="12"/>
      <c r="D14" s="12"/>
      <c r="E14" s="12"/>
      <c r="F14" s="246">
        <f>'[3]Dados M2(Prt1)'!$B8</f>
        <v>2101</v>
      </c>
      <c r="G14" s="246"/>
      <c r="H14" s="246"/>
      <c r="I14" s="246">
        <f>'[3]Dados M2(Prt1)'!$C8</f>
        <v>756</v>
      </c>
      <c r="J14" s="246"/>
      <c r="K14" s="246"/>
      <c r="L14" s="247">
        <f>'[3]Dados M2(Prt1)'!$G8</f>
        <v>1.0478918361581664</v>
      </c>
      <c r="M14" s="247"/>
      <c r="N14" s="247"/>
      <c r="O14" s="247"/>
      <c r="P14" s="81">
        <f t="shared" si="0"/>
        <v>1.0478918361581664</v>
      </c>
      <c r="Q14" s="73"/>
      <c r="R14" s="278">
        <v>1.0423978063017207</v>
      </c>
      <c r="S14" s="186"/>
      <c r="T14" s="189"/>
      <c r="U14" s="189"/>
    </row>
    <row r="15" spans="1:21" ht="13.15" customHeight="1" x14ac:dyDescent="0.25">
      <c r="A15" s="12"/>
      <c r="B15" s="55" t="s">
        <v>10</v>
      </c>
      <c r="C15" s="55"/>
      <c r="D15" s="55"/>
      <c r="E15" s="55"/>
      <c r="F15" s="246">
        <f>'[3]Dados M2(Prt1)'!$B9</f>
        <v>1653</v>
      </c>
      <c r="G15" s="246"/>
      <c r="H15" s="246"/>
      <c r="I15" s="246">
        <f>'[3]Dados M2(Prt1)'!$C9</f>
        <v>451</v>
      </c>
      <c r="J15" s="246"/>
      <c r="K15" s="246"/>
      <c r="L15" s="247">
        <f>'[3]Dados M2(Prt1)'!$G9</f>
        <v>1.0512905823061123</v>
      </c>
      <c r="M15" s="247"/>
      <c r="N15" s="247"/>
      <c r="O15" s="247"/>
      <c r="P15" s="81">
        <f t="shared" si="0"/>
        <v>1.0512905823061123</v>
      </c>
      <c r="Q15" s="73"/>
      <c r="R15" s="278">
        <v>1.0470831606351321</v>
      </c>
      <c r="S15" s="186"/>
      <c r="T15" s="189"/>
      <c r="U15" s="189"/>
    </row>
    <row r="16" spans="1:21" ht="13.15" customHeight="1" x14ac:dyDescent="0.25">
      <c r="A16" s="12"/>
      <c r="B16" s="55" t="s">
        <v>9</v>
      </c>
      <c r="C16" s="174"/>
      <c r="D16" s="12"/>
      <c r="E16" s="12"/>
      <c r="F16" s="246">
        <f>'[3]Dados M2(Prt1)'!$B10</f>
        <v>1224</v>
      </c>
      <c r="G16" s="246"/>
      <c r="H16" s="246"/>
      <c r="I16" s="246">
        <f>'[3]Dados M2(Prt1)'!$C10</f>
        <v>415</v>
      </c>
      <c r="J16" s="246"/>
      <c r="K16" s="246"/>
      <c r="L16" s="247">
        <f>'[3]Dados M2(Prt1)'!$G10</f>
        <v>1.0545439317313614</v>
      </c>
      <c r="M16" s="247"/>
      <c r="N16" s="247"/>
      <c r="O16" s="247"/>
      <c r="P16" s="81">
        <f t="shared" si="0"/>
        <v>1.0545439317313614</v>
      </c>
      <c r="Q16" s="73"/>
      <c r="R16" s="278">
        <v>1.0510926164583134</v>
      </c>
      <c r="S16" s="186"/>
      <c r="T16" s="189"/>
      <c r="U16" s="189"/>
    </row>
    <row r="17" spans="1:21" ht="13.15" customHeight="1" x14ac:dyDescent="0.25">
      <c r="A17" s="12"/>
      <c r="B17" s="55" t="s">
        <v>8</v>
      </c>
      <c r="C17" s="55"/>
      <c r="D17" s="55"/>
      <c r="E17" s="55"/>
      <c r="F17" s="246">
        <f>'[3]Dados M2(Prt1)'!$B11</f>
        <v>943</v>
      </c>
      <c r="G17" s="246"/>
      <c r="H17" s="246"/>
      <c r="I17" s="246">
        <f>'[3]Dados M2(Prt1)'!$C11</f>
        <v>411</v>
      </c>
      <c r="J17" s="246"/>
      <c r="K17" s="246"/>
      <c r="L17" s="247">
        <f>'[3]Dados M2(Prt1)'!$G11</f>
        <v>1.0566823596788675</v>
      </c>
      <c r="M17" s="247"/>
      <c r="N17" s="247"/>
      <c r="O17" s="247"/>
      <c r="P17" s="81">
        <f t="shared" si="0"/>
        <v>1.0566823596788675</v>
      </c>
      <c r="R17" s="279">
        <v>1.0543244176647415</v>
      </c>
      <c r="S17" s="189"/>
      <c r="T17" s="189"/>
      <c r="U17" s="189"/>
    </row>
    <row r="18" spans="1:21" ht="13.15" customHeight="1" x14ac:dyDescent="0.25">
      <c r="A18" s="12"/>
      <c r="B18" s="12" t="s">
        <v>7</v>
      </c>
      <c r="C18" s="12"/>
      <c r="D18" s="12"/>
      <c r="E18" s="12"/>
      <c r="F18" s="246"/>
      <c r="G18" s="246"/>
      <c r="H18" s="246"/>
      <c r="I18" s="246"/>
      <c r="J18" s="246"/>
      <c r="K18" s="246"/>
      <c r="L18" s="247"/>
      <c r="M18" s="247"/>
      <c r="N18" s="247"/>
      <c r="O18" s="247"/>
      <c r="P18" s="81"/>
      <c r="R18" s="279">
        <v>1.056872129966377</v>
      </c>
      <c r="S18" s="189"/>
      <c r="T18" s="189"/>
      <c r="U18" s="189"/>
    </row>
    <row r="19" spans="1:21" ht="13.15" customHeight="1" x14ac:dyDescent="0.25">
      <c r="B19" s="55" t="s">
        <v>6</v>
      </c>
      <c r="C19" s="55"/>
      <c r="D19" s="55"/>
      <c r="E19" s="55"/>
      <c r="F19" s="246"/>
      <c r="G19" s="246"/>
      <c r="H19" s="246"/>
      <c r="I19" s="246"/>
      <c r="J19" s="246"/>
      <c r="K19" s="246"/>
      <c r="L19" s="247"/>
      <c r="M19" s="247"/>
      <c r="N19" s="247"/>
      <c r="O19" s="247"/>
      <c r="P19" s="81"/>
      <c r="R19" s="279">
        <v>1.0589678955524664</v>
      </c>
      <c r="S19" s="189"/>
      <c r="T19" s="189"/>
      <c r="U19" s="189"/>
    </row>
    <row r="20" spans="1:21" ht="13.15" customHeight="1" x14ac:dyDescent="0.25">
      <c r="B20" s="12" t="s">
        <v>5</v>
      </c>
      <c r="C20" s="12"/>
      <c r="D20" s="12"/>
      <c r="E20" s="12"/>
      <c r="F20" s="246"/>
      <c r="G20" s="246"/>
      <c r="H20" s="246"/>
      <c r="I20" s="246"/>
      <c r="J20" s="246"/>
      <c r="K20" s="246"/>
      <c r="L20" s="247"/>
      <c r="M20" s="247"/>
      <c r="N20" s="247"/>
      <c r="O20" s="247"/>
      <c r="P20" s="81"/>
      <c r="R20" s="279">
        <v>1.0604514308735751</v>
      </c>
      <c r="S20" s="189"/>
      <c r="T20" s="189"/>
      <c r="U20" s="189"/>
    </row>
    <row r="21" spans="1:21" ht="13.15" customHeight="1" x14ac:dyDescent="0.25">
      <c r="B21" s="55" t="s">
        <v>4</v>
      </c>
      <c r="C21" s="55"/>
      <c r="D21" s="55"/>
      <c r="E21" s="55"/>
      <c r="F21" s="246"/>
      <c r="G21" s="246"/>
      <c r="H21" s="246"/>
      <c r="I21" s="246"/>
      <c r="J21" s="246"/>
      <c r="K21" s="246"/>
      <c r="L21" s="247"/>
      <c r="M21" s="247"/>
      <c r="N21" s="247"/>
      <c r="O21" s="247"/>
      <c r="P21" s="81"/>
      <c r="R21" s="279">
        <v>1.0614296712838425</v>
      </c>
      <c r="S21" s="189"/>
      <c r="T21" s="189"/>
      <c r="U21" s="189"/>
    </row>
    <row r="22" spans="1:21" ht="13.15" customHeight="1" x14ac:dyDescent="0.25">
      <c r="B22" s="12" t="s">
        <v>3</v>
      </c>
      <c r="C22" s="12"/>
      <c r="D22" s="12"/>
      <c r="E22" s="12"/>
      <c r="F22" s="246"/>
      <c r="G22" s="246"/>
      <c r="H22" s="246"/>
      <c r="I22" s="246"/>
      <c r="J22" s="246"/>
      <c r="K22" s="246"/>
      <c r="L22" s="247"/>
      <c r="M22" s="247"/>
      <c r="N22" s="247"/>
      <c r="O22" s="247"/>
      <c r="P22" s="81"/>
      <c r="R22" s="279">
        <v>1.0619553729884941</v>
      </c>
      <c r="S22" s="189"/>
      <c r="T22" s="189"/>
      <c r="U22" s="189"/>
    </row>
    <row r="23" spans="1:21" ht="13.15" customHeight="1" x14ac:dyDescent="0.25">
      <c r="B23" s="55" t="s">
        <v>2</v>
      </c>
      <c r="C23" s="55"/>
      <c r="D23" s="55"/>
      <c r="E23" s="55"/>
      <c r="F23" s="246"/>
      <c r="G23" s="246"/>
      <c r="H23" s="246"/>
      <c r="I23" s="246"/>
      <c r="J23" s="246"/>
      <c r="K23" s="246"/>
      <c r="L23" s="247"/>
      <c r="M23" s="247"/>
      <c r="N23" s="247"/>
      <c r="O23" s="247"/>
      <c r="P23" s="81"/>
      <c r="R23" s="279">
        <v>1.0625402240675828</v>
      </c>
      <c r="S23" s="189"/>
      <c r="T23" s="189"/>
      <c r="U23" s="189"/>
    </row>
    <row r="24" spans="1:21" ht="14.5" customHeight="1" x14ac:dyDescent="0.25">
      <c r="B24" s="207" t="s">
        <v>1</v>
      </c>
      <c r="C24" s="207"/>
      <c r="D24" s="2"/>
      <c r="E24" s="2"/>
      <c r="F24" s="212" t="s">
        <v>22</v>
      </c>
      <c r="G24" s="212"/>
      <c r="H24" s="212"/>
      <c r="I24" s="212">
        <f>SUM(I12:I23)</f>
        <v>3401</v>
      </c>
      <c r="J24" s="212"/>
      <c r="K24" s="212"/>
      <c r="L24" s="214">
        <f>'[3]Dados M2(Prt1)'!$G$18</f>
        <v>1.0566823596788675</v>
      </c>
      <c r="M24" s="214"/>
      <c r="N24" s="214"/>
      <c r="O24" s="214"/>
      <c r="P24" s="84">
        <f>L24</f>
        <v>1.0566823596788675</v>
      </c>
      <c r="R24" s="279">
        <v>1.0625402240675828</v>
      </c>
      <c r="S24" s="189"/>
      <c r="T24" s="189"/>
      <c r="U24" s="189"/>
    </row>
    <row r="25" spans="1:21" ht="13.15" customHeight="1" x14ac:dyDescent="0.25">
      <c r="B25" s="74" t="s">
        <v>91</v>
      </c>
      <c r="C25" s="74"/>
      <c r="D25" s="74"/>
      <c r="E25" s="74"/>
      <c r="F25" s="74"/>
      <c r="G25" s="74"/>
      <c r="H25" s="74"/>
      <c r="I25" s="74"/>
      <c r="J25" s="74"/>
      <c r="K25" s="74"/>
      <c r="L25" s="74"/>
      <c r="M25" s="74"/>
    </row>
    <row r="26" spans="1:21" ht="13.15" customHeight="1" x14ac:dyDescent="0.25">
      <c r="B26" s="74" t="s">
        <v>147</v>
      </c>
      <c r="C26" s="74"/>
      <c r="D26" s="74"/>
      <c r="E26" s="74"/>
      <c r="F26" s="74"/>
      <c r="G26" s="74"/>
      <c r="H26" s="74"/>
      <c r="I26" s="74"/>
      <c r="J26" s="74"/>
      <c r="K26" s="74"/>
      <c r="L26" s="74"/>
      <c r="M26" s="74"/>
    </row>
    <row r="27" spans="1:21" ht="13.15" customHeight="1" x14ac:dyDescent="0.25">
      <c r="B27" s="74" t="s">
        <v>42</v>
      </c>
      <c r="C27" s="74"/>
      <c r="D27" s="74"/>
      <c r="E27" s="74"/>
      <c r="F27" s="74"/>
      <c r="G27" s="75" t="s">
        <v>0</v>
      </c>
      <c r="I27" s="74"/>
      <c r="J27" s="75" t="s">
        <v>40</v>
      </c>
      <c r="M27" s="74" t="s">
        <v>41</v>
      </c>
    </row>
    <row r="28" spans="1:21" ht="13.15" customHeight="1" x14ac:dyDescent="0.25">
      <c r="B28" s="74"/>
      <c r="C28" s="74"/>
      <c r="D28" s="74"/>
      <c r="E28" s="74"/>
      <c r="G28" s="74"/>
      <c r="H28" s="74"/>
      <c r="K28" s="74"/>
      <c r="R28" s="77" t="s">
        <v>43</v>
      </c>
    </row>
    <row r="29" spans="1:21" ht="13.15" customHeight="1" x14ac:dyDescent="0.25">
      <c r="B29" s="74"/>
      <c r="C29" s="74"/>
      <c r="D29" s="74"/>
      <c r="E29" s="74"/>
      <c r="G29" s="74"/>
      <c r="H29" s="74"/>
      <c r="I29" s="74"/>
      <c r="J29" s="74"/>
      <c r="K29" s="74"/>
      <c r="L29" s="74"/>
      <c r="M29" s="74"/>
      <c r="O29" s="10"/>
    </row>
    <row r="30" spans="1:21" ht="13.15" customHeight="1" x14ac:dyDescent="0.25">
      <c r="B30" s="74"/>
      <c r="C30" s="74"/>
      <c r="D30" s="74"/>
      <c r="E30" s="74"/>
      <c r="G30" s="74"/>
      <c r="H30" s="74"/>
      <c r="I30" s="74"/>
      <c r="J30" s="74"/>
      <c r="K30" s="74"/>
      <c r="L30" s="74"/>
      <c r="M30" s="74"/>
      <c r="O30" s="10"/>
    </row>
    <row r="31" spans="1:21" ht="14.5" customHeight="1" x14ac:dyDescent="0.25">
      <c r="O31" s="10"/>
    </row>
    <row r="32" spans="1:21" ht="14.5" customHeight="1" x14ac:dyDescent="0.25"/>
    <row r="33" spans="3:14" ht="14.5" customHeight="1" x14ac:dyDescent="0.25"/>
    <row r="34" spans="3:14" ht="14.5" customHeight="1" x14ac:dyDescent="0.25"/>
    <row r="35" spans="3:14" ht="14.5" customHeight="1" x14ac:dyDescent="0.25"/>
    <row r="36" spans="3:14" ht="14.5" customHeight="1" x14ac:dyDescent="0.25"/>
    <row r="37" spans="3:14" ht="14.5" customHeight="1" x14ac:dyDescent="0.25"/>
    <row r="38" spans="3:14" ht="14.5" customHeight="1" x14ac:dyDescent="0.25"/>
    <row r="39" spans="3:14" ht="14.5" customHeight="1" x14ac:dyDescent="0.25"/>
    <row r="40" spans="3:14" ht="14.5" customHeight="1" x14ac:dyDescent="0.25"/>
    <row r="47" spans="3:14" x14ac:dyDescent="0.25">
      <c r="C47" s="248" t="s">
        <v>118</v>
      </c>
      <c r="D47" s="248"/>
      <c r="E47" s="248"/>
      <c r="F47" s="248"/>
      <c r="G47" s="248"/>
      <c r="H47" s="248"/>
      <c r="I47" s="248"/>
      <c r="J47" s="248"/>
      <c r="K47" s="248"/>
      <c r="L47" s="248"/>
      <c r="M47" s="248"/>
      <c r="N47" s="248"/>
    </row>
    <row r="48" spans="3:14" ht="14.5" customHeight="1" x14ac:dyDescent="0.25">
      <c r="C48" s="248"/>
      <c r="D48" s="248"/>
      <c r="E48" s="248"/>
      <c r="F48" s="248"/>
      <c r="G48" s="248"/>
      <c r="H48" s="248"/>
      <c r="I48" s="248"/>
      <c r="J48" s="248"/>
      <c r="K48" s="248"/>
      <c r="L48" s="248"/>
      <c r="M48" s="248"/>
      <c r="N48" s="248"/>
    </row>
    <row r="49" spans="1:16" ht="31.5" customHeight="1" x14ac:dyDescent="0.25">
      <c r="C49" s="248"/>
      <c r="D49" s="248"/>
      <c r="E49" s="248"/>
      <c r="F49" s="248"/>
      <c r="G49" s="248"/>
      <c r="H49" s="248"/>
      <c r="I49" s="248"/>
      <c r="J49" s="248"/>
      <c r="K49" s="248"/>
      <c r="L49" s="248"/>
      <c r="M49" s="248"/>
      <c r="N49" s="248"/>
    </row>
    <row r="50" spans="1:16" ht="24.75" customHeight="1" x14ac:dyDescent="0.25"/>
    <row r="52" spans="1:16" x14ac:dyDescent="0.25">
      <c r="A52" s="76"/>
      <c r="B52" s="12"/>
      <c r="O52" s="12"/>
      <c r="P52" s="12"/>
    </row>
  </sheetData>
  <mergeCells count="50">
    <mergeCell ref="B24:C24"/>
    <mergeCell ref="F24:H24"/>
    <mergeCell ref="I24:K24"/>
    <mergeCell ref="L24:O24"/>
    <mergeCell ref="C47:N49"/>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C2:Q2"/>
    <mergeCell ref="A4:N4"/>
    <mergeCell ref="A9:B9"/>
    <mergeCell ref="B11:C11"/>
    <mergeCell ref="D11:H11"/>
    <mergeCell ref="I11:K11"/>
    <mergeCell ref="L11:O11"/>
    <mergeCell ref="I10:P10"/>
    <mergeCell ref="C7:P9"/>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A1:X53"/>
  <sheetViews>
    <sheetView workbookViewId="0">
      <selection activeCell="F3" sqref="F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2.7265625" style="5" customWidth="1"/>
    <col min="7" max="7" width="3.81640625" style="5" customWidth="1"/>
    <col min="8" max="8" width="3.453125" style="5" customWidth="1"/>
    <col min="9" max="9" width="15.7265625" style="5" customWidth="1"/>
    <col min="10" max="10" width="4.453125" style="5" customWidth="1"/>
    <col min="11" max="11" width="3.7265625" style="5" customWidth="1"/>
    <col min="12" max="12" width="9.54296875" style="5" customWidth="1"/>
    <col min="13" max="13" width="2.54296875" style="5" customWidth="1"/>
    <col min="14" max="14" width="2.7265625" style="5" customWidth="1"/>
    <col min="15" max="15" width="3" style="5" customWidth="1"/>
    <col min="16" max="16" width="2.7265625" style="5" customWidth="1"/>
    <col min="17" max="17" width="8.7265625" style="5" customWidth="1"/>
    <col min="18" max="21" width="8.81640625" style="5"/>
    <col min="22" max="22" width="9.7265625" style="5" customWidth="1"/>
    <col min="23" max="16384" width="8.81640625" style="5"/>
  </cols>
  <sheetData>
    <row r="1" spans="1:24" ht="15" customHeight="1" x14ac:dyDescent="0.35"/>
    <row r="2" spans="1:24" ht="15.75" customHeight="1" x14ac:dyDescent="0.35">
      <c r="C2" s="202" t="s">
        <v>15</v>
      </c>
      <c r="D2" s="202"/>
      <c r="E2" s="202"/>
      <c r="F2" s="202"/>
      <c r="G2" s="202"/>
      <c r="H2" s="202"/>
      <c r="I2" s="202"/>
      <c r="J2" s="202"/>
      <c r="K2" s="202"/>
      <c r="L2" s="202"/>
      <c r="M2" s="202"/>
      <c r="N2" s="202"/>
      <c r="O2" s="202"/>
      <c r="P2" s="202"/>
      <c r="Q2" s="202"/>
    </row>
    <row r="3" spans="1:24" ht="15.75" customHeight="1" x14ac:dyDescent="0.35">
      <c r="B3" s="6"/>
      <c r="C3" s="6"/>
      <c r="D3" s="6"/>
      <c r="E3" s="6"/>
      <c r="F3" s="6"/>
      <c r="G3" s="6"/>
      <c r="H3" s="6"/>
      <c r="I3" s="6"/>
      <c r="J3" s="6"/>
      <c r="K3" s="6"/>
      <c r="L3" s="6"/>
      <c r="M3" s="6"/>
      <c r="N3" s="6"/>
    </row>
    <row r="4" spans="1:24" ht="22.15" customHeight="1" x14ac:dyDescent="0.35">
      <c r="A4" s="206"/>
      <c r="B4" s="206"/>
      <c r="C4" s="206"/>
      <c r="D4" s="206"/>
      <c r="E4" s="206"/>
      <c r="F4" s="206"/>
      <c r="G4" s="206"/>
      <c r="H4" s="206"/>
      <c r="I4" s="206"/>
      <c r="J4" s="206"/>
      <c r="K4" s="206"/>
      <c r="L4" s="206"/>
      <c r="M4" s="206"/>
      <c r="N4" s="206"/>
    </row>
    <row r="5" spans="1:24" ht="14.5" customHeight="1" x14ac:dyDescent="0.35"/>
    <row r="6" spans="1:24" ht="15.65" customHeight="1" x14ac:dyDescent="0.35">
      <c r="C6" s="40" t="s">
        <v>79</v>
      </c>
      <c r="D6" s="16"/>
      <c r="E6" s="16"/>
    </row>
    <row r="7" spans="1:24" ht="14.5" customHeight="1" x14ac:dyDescent="0.35">
      <c r="C7" s="245" t="s">
        <v>117</v>
      </c>
      <c r="D7" s="245"/>
      <c r="E7" s="245"/>
      <c r="F7" s="245"/>
      <c r="G7" s="245"/>
      <c r="H7" s="245"/>
      <c r="I7" s="245"/>
      <c r="J7" s="245"/>
      <c r="K7" s="245"/>
      <c r="L7" s="245"/>
      <c r="M7" s="245"/>
      <c r="N7" s="245"/>
      <c r="O7" s="245"/>
      <c r="P7" s="245"/>
      <c r="Q7" s="150"/>
    </row>
    <row r="8" spans="1:24" ht="14.5" customHeight="1" x14ac:dyDescent="0.35">
      <c r="C8" s="245"/>
      <c r="D8" s="245"/>
      <c r="E8" s="245"/>
      <c r="F8" s="245"/>
      <c r="G8" s="245"/>
      <c r="H8" s="245"/>
      <c r="I8" s="245"/>
      <c r="J8" s="245"/>
      <c r="K8" s="245"/>
      <c r="L8" s="245"/>
      <c r="M8" s="245"/>
      <c r="N8" s="245"/>
      <c r="O8" s="245"/>
      <c r="P8" s="245"/>
      <c r="Q8" s="150"/>
    </row>
    <row r="9" spans="1:24" ht="18" customHeight="1" x14ac:dyDescent="0.35">
      <c r="A9" s="249" t="s">
        <v>74</v>
      </c>
      <c r="B9" s="249"/>
      <c r="C9" s="245"/>
      <c r="D9" s="245"/>
      <c r="E9" s="245"/>
      <c r="F9" s="245"/>
      <c r="G9" s="245"/>
      <c r="H9" s="245"/>
      <c r="I9" s="245"/>
      <c r="J9" s="245"/>
      <c r="K9" s="245"/>
      <c r="L9" s="245"/>
      <c r="M9" s="245"/>
      <c r="N9" s="245"/>
      <c r="O9" s="245"/>
      <c r="P9" s="245"/>
    </row>
    <row r="10" spans="1:24" ht="14.5" customHeight="1" x14ac:dyDescent="0.35">
      <c r="B10" s="41" t="s">
        <v>87</v>
      </c>
      <c r="I10" s="209" t="s">
        <v>166</v>
      </c>
      <c r="J10" s="209"/>
      <c r="K10" s="209"/>
      <c r="L10" s="209"/>
      <c r="M10" s="209"/>
      <c r="N10" s="209"/>
      <c r="O10" s="209"/>
      <c r="P10" s="209"/>
    </row>
    <row r="11" spans="1:24" ht="33" customHeight="1" x14ac:dyDescent="0.35">
      <c r="B11" s="207" t="s">
        <v>14</v>
      </c>
      <c r="C11" s="207"/>
      <c r="D11" s="208" t="s">
        <v>93</v>
      </c>
      <c r="E11" s="208"/>
      <c r="F11" s="208"/>
      <c r="G11" s="208"/>
      <c r="H11" s="208"/>
      <c r="I11" s="208" t="s">
        <v>146</v>
      </c>
      <c r="J11" s="208"/>
      <c r="K11" s="208"/>
      <c r="L11" s="208" t="s">
        <v>21</v>
      </c>
      <c r="M11" s="208"/>
      <c r="N11" s="208"/>
      <c r="O11" s="208"/>
      <c r="P11" s="85">
        <v>3</v>
      </c>
      <c r="S11" s="15"/>
      <c r="T11" s="15"/>
      <c r="U11" s="15"/>
      <c r="V11" s="15"/>
      <c r="W11" s="15"/>
      <c r="X11" s="15"/>
    </row>
    <row r="12" spans="1:24" ht="13.15" customHeight="1" x14ac:dyDescent="0.35">
      <c r="B12" s="12" t="s">
        <v>13</v>
      </c>
      <c r="C12" s="12"/>
      <c r="D12" s="7"/>
      <c r="E12" s="7"/>
      <c r="F12" s="246">
        <f>'[3]Dados M2(Prt1)'!$B23</f>
        <v>1484</v>
      </c>
      <c r="G12" s="246"/>
      <c r="H12" s="246"/>
      <c r="I12" s="246">
        <f>'[3]Dados M2(Prt1)'!$C23</f>
        <v>65</v>
      </c>
      <c r="J12" s="246"/>
      <c r="K12" s="246"/>
      <c r="L12" s="247">
        <f>'[3]Dados M2(Prt1)'!$G23</f>
        <v>1.0408072651881159</v>
      </c>
      <c r="M12" s="247"/>
      <c r="N12" s="247"/>
      <c r="O12" s="247"/>
      <c r="P12" s="80">
        <f t="shared" ref="P12:P17" si="0">L12</f>
        <v>1.0408072651881159</v>
      </c>
      <c r="Q12" s="8"/>
      <c r="R12" s="280">
        <v>1.0370851947313633</v>
      </c>
      <c r="S12" s="191"/>
      <c r="T12" s="190"/>
      <c r="U12" s="190"/>
      <c r="V12" s="15"/>
      <c r="W12" s="15"/>
      <c r="X12" s="15"/>
    </row>
    <row r="13" spans="1:24" ht="13.15" customHeight="1" x14ac:dyDescent="0.35">
      <c r="B13" s="55" t="s">
        <v>12</v>
      </c>
      <c r="C13" s="55"/>
      <c r="D13" s="3"/>
      <c r="E13" s="3"/>
      <c r="F13" s="246">
        <f>'[3]Dados M2(Prt1)'!$B24</f>
        <v>1344</v>
      </c>
      <c r="G13" s="246"/>
      <c r="H13" s="246"/>
      <c r="I13" s="246">
        <f>'[3]Dados M2(Prt1)'!$C24</f>
        <v>385</v>
      </c>
      <c r="J13" s="246"/>
      <c r="K13" s="246"/>
      <c r="L13" s="247">
        <f>'[3]Dados M2(Prt1)'!$G24</f>
        <v>1.0430534317159723</v>
      </c>
      <c r="M13" s="247"/>
      <c r="N13" s="247"/>
      <c r="O13" s="247"/>
      <c r="P13" s="80">
        <f t="shared" si="0"/>
        <v>1.0430534317159723</v>
      </c>
      <c r="Q13" s="8"/>
      <c r="R13" s="280">
        <v>1.0424457931297102</v>
      </c>
      <c r="S13" s="191"/>
      <c r="T13" s="190"/>
      <c r="U13" s="190"/>
      <c r="V13" s="15"/>
      <c r="W13" s="15"/>
      <c r="X13" s="15"/>
    </row>
    <row r="14" spans="1:24" ht="13.15" customHeight="1" x14ac:dyDescent="0.35">
      <c r="B14" s="12" t="s">
        <v>11</v>
      </c>
      <c r="C14" s="12"/>
      <c r="D14" s="7"/>
      <c r="E14" s="7"/>
      <c r="F14" s="246">
        <f>'[3]Dados M2(Prt1)'!$B25</f>
        <v>1048</v>
      </c>
      <c r="G14" s="246"/>
      <c r="H14" s="246"/>
      <c r="I14" s="246">
        <f>'[3]Dados M2(Prt1)'!$C25</f>
        <v>662</v>
      </c>
      <c r="J14" s="246"/>
      <c r="K14" s="246"/>
      <c r="L14" s="247">
        <f>'[3]Dados M2(Prt1)'!$G25</f>
        <v>1.047714881807625</v>
      </c>
      <c r="M14" s="247"/>
      <c r="N14" s="247"/>
      <c r="O14" s="247"/>
      <c r="P14" s="80">
        <f t="shared" si="0"/>
        <v>1.047714881807625</v>
      </c>
      <c r="Q14" s="8"/>
      <c r="R14" s="280">
        <v>1.0488573591691031</v>
      </c>
      <c r="S14" s="191"/>
      <c r="T14" s="190"/>
      <c r="U14" s="190"/>
      <c r="V14" s="15"/>
      <c r="W14" s="15"/>
      <c r="X14" s="15"/>
    </row>
    <row r="15" spans="1:24" ht="13.15" customHeight="1" x14ac:dyDescent="0.35">
      <c r="A15" s="7"/>
      <c r="B15" s="55" t="s">
        <v>10</v>
      </c>
      <c r="C15" s="55"/>
      <c r="D15" s="3"/>
      <c r="E15" s="3"/>
      <c r="F15" s="246">
        <f>'[3]Dados M2(Prt1)'!$B26</f>
        <v>812</v>
      </c>
      <c r="G15" s="246"/>
      <c r="H15" s="246"/>
      <c r="I15" s="246">
        <f>'[3]Dados M2(Prt1)'!$C26</f>
        <v>500</v>
      </c>
      <c r="J15" s="246"/>
      <c r="K15" s="246"/>
      <c r="L15" s="247">
        <f>'[3]Dados M2(Prt1)'!$G26</f>
        <v>1.051391275149691</v>
      </c>
      <c r="M15" s="247"/>
      <c r="N15" s="247"/>
      <c r="O15" s="247"/>
      <c r="P15" s="80">
        <f t="shared" si="0"/>
        <v>1.051391275149691</v>
      </c>
      <c r="Q15" s="8"/>
      <c r="R15" s="280">
        <v>1.0527995959567082</v>
      </c>
      <c r="S15" s="192"/>
      <c r="T15" s="190"/>
      <c r="U15" s="190"/>
      <c r="V15" s="15"/>
      <c r="W15" s="15"/>
      <c r="X15" s="15"/>
    </row>
    <row r="16" spans="1:24" ht="13.15" customHeight="1" x14ac:dyDescent="0.35">
      <c r="A16" s="7"/>
      <c r="B16" s="55" t="s">
        <v>9</v>
      </c>
      <c r="C16" s="174"/>
      <c r="D16" s="7"/>
      <c r="E16" s="7"/>
      <c r="F16" s="246">
        <f>'[3]Dados M2(Prt1)'!$B27</f>
        <v>431</v>
      </c>
      <c r="G16" s="246"/>
      <c r="H16" s="246"/>
      <c r="I16" s="246">
        <f>'[3]Dados M2(Prt1)'!$C27</f>
        <v>588</v>
      </c>
      <c r="J16" s="246"/>
      <c r="K16" s="246"/>
      <c r="L16" s="247">
        <f>'[3]Dados M2(Prt1)'!$G27</f>
        <v>1.0572471924698781</v>
      </c>
      <c r="M16" s="247"/>
      <c r="N16" s="247"/>
      <c r="O16" s="247"/>
      <c r="P16" s="80">
        <f t="shared" si="0"/>
        <v>1.0572471924698781</v>
      </c>
      <c r="Q16" s="8"/>
      <c r="R16" s="280">
        <v>1.0548295955787064</v>
      </c>
      <c r="S16" s="191"/>
      <c r="T16" s="190"/>
      <c r="U16" s="190"/>
      <c r="V16" s="15"/>
      <c r="W16" s="15"/>
      <c r="X16" s="15"/>
    </row>
    <row r="17" spans="1:24" ht="13.15" customHeight="1" x14ac:dyDescent="0.35">
      <c r="A17" s="7"/>
      <c r="B17" s="55" t="s">
        <v>8</v>
      </c>
      <c r="C17" s="55"/>
      <c r="D17" s="3"/>
      <c r="E17" s="3"/>
      <c r="F17" s="246">
        <f>'[3]Dados M2(Prt1)'!$B28</f>
        <v>258</v>
      </c>
      <c r="G17" s="246"/>
      <c r="H17" s="246"/>
      <c r="I17" s="246">
        <f>'[3]Dados M2(Prt1)'!$C28</f>
        <v>676</v>
      </c>
      <c r="J17" s="246"/>
      <c r="K17" s="246"/>
      <c r="L17" s="247">
        <f>'[3]Dados M2(Prt1)'!$G28</f>
        <v>1.0599176448538952</v>
      </c>
      <c r="M17" s="247"/>
      <c r="N17" s="247"/>
      <c r="O17" s="247"/>
      <c r="P17" s="80">
        <f t="shared" si="0"/>
        <v>1.0599176448538952</v>
      </c>
      <c r="R17" s="279">
        <v>1.0554462654196919</v>
      </c>
      <c r="S17" s="190"/>
      <c r="T17" s="190"/>
      <c r="U17" s="190"/>
      <c r="V17" s="15"/>
      <c r="W17" s="15"/>
      <c r="X17" s="15"/>
    </row>
    <row r="18" spans="1:24" ht="13.15" customHeight="1" x14ac:dyDescent="0.35">
      <c r="A18" s="7"/>
      <c r="B18" s="12" t="s">
        <v>7</v>
      </c>
      <c r="C18" s="12"/>
      <c r="D18" s="7"/>
      <c r="E18" s="7"/>
      <c r="F18" s="246"/>
      <c r="G18" s="246"/>
      <c r="H18" s="246"/>
      <c r="I18" s="246"/>
      <c r="J18" s="246"/>
      <c r="K18" s="246"/>
      <c r="L18" s="247"/>
      <c r="M18" s="247"/>
      <c r="N18" s="247"/>
      <c r="O18" s="247"/>
      <c r="P18" s="80"/>
      <c r="R18" s="279">
        <v>1.0558049416502724</v>
      </c>
      <c r="S18" s="190"/>
      <c r="T18" s="190"/>
      <c r="U18" s="190"/>
      <c r="V18" s="15"/>
      <c r="W18" s="15"/>
      <c r="X18" s="15"/>
    </row>
    <row r="19" spans="1:24" ht="13.15" customHeight="1" x14ac:dyDescent="0.35">
      <c r="B19" s="55" t="s">
        <v>6</v>
      </c>
      <c r="C19" s="55"/>
      <c r="D19" s="3"/>
      <c r="E19" s="3"/>
      <c r="F19" s="246"/>
      <c r="G19" s="246"/>
      <c r="H19" s="246"/>
      <c r="I19" s="246"/>
      <c r="J19" s="246"/>
      <c r="K19" s="246"/>
      <c r="L19" s="247"/>
      <c r="M19" s="247"/>
      <c r="N19" s="247"/>
      <c r="O19" s="247"/>
      <c r="P19" s="80"/>
      <c r="R19" s="279">
        <v>1.0572768573895914</v>
      </c>
      <c r="S19" s="190"/>
      <c r="T19" s="190"/>
      <c r="U19" s="190"/>
      <c r="V19" s="15"/>
      <c r="W19" s="15"/>
      <c r="X19" s="15"/>
    </row>
    <row r="20" spans="1:24" ht="13.15" customHeight="1" x14ac:dyDescent="0.35">
      <c r="B20" s="12" t="s">
        <v>5</v>
      </c>
      <c r="C20" s="12"/>
      <c r="D20" s="7"/>
      <c r="E20" s="7"/>
      <c r="F20" s="246"/>
      <c r="G20" s="246"/>
      <c r="H20" s="246"/>
      <c r="I20" s="246"/>
      <c r="J20" s="246"/>
      <c r="K20" s="246"/>
      <c r="L20" s="247"/>
      <c r="M20" s="247"/>
      <c r="N20" s="247"/>
      <c r="O20" s="247"/>
      <c r="P20" s="80"/>
      <c r="R20" s="279">
        <v>1.0593691860252432</v>
      </c>
      <c r="S20" s="190"/>
      <c r="T20" s="190"/>
      <c r="U20" s="190"/>
      <c r="V20" s="15"/>
      <c r="W20" s="15"/>
      <c r="X20" s="15"/>
    </row>
    <row r="21" spans="1:24" ht="13.15" customHeight="1" x14ac:dyDescent="0.35">
      <c r="B21" s="55" t="s">
        <v>4</v>
      </c>
      <c r="C21" s="55"/>
      <c r="D21" s="3"/>
      <c r="E21" s="3"/>
      <c r="F21" s="246"/>
      <c r="G21" s="246"/>
      <c r="H21" s="246"/>
      <c r="I21" s="246"/>
      <c r="J21" s="246"/>
      <c r="K21" s="246"/>
      <c r="L21" s="247"/>
      <c r="M21" s="247"/>
      <c r="N21" s="247"/>
      <c r="O21" s="247"/>
      <c r="P21" s="80"/>
      <c r="R21" s="281">
        <v>1.0576351627105702</v>
      </c>
      <c r="S21" s="192"/>
      <c r="T21" s="192"/>
      <c r="U21" s="192"/>
    </row>
    <row r="22" spans="1:24" ht="13.15" customHeight="1" x14ac:dyDescent="0.35">
      <c r="B22" s="12" t="s">
        <v>3</v>
      </c>
      <c r="C22" s="12"/>
      <c r="D22" s="7"/>
      <c r="E22" s="7"/>
      <c r="F22" s="246"/>
      <c r="G22" s="246"/>
      <c r="H22" s="246"/>
      <c r="I22" s="246"/>
      <c r="J22" s="246"/>
      <c r="K22" s="246"/>
      <c r="L22" s="247"/>
      <c r="M22" s="247"/>
      <c r="N22" s="247"/>
      <c r="O22" s="247"/>
      <c r="P22" s="80"/>
      <c r="R22" s="281">
        <v>1.0584627687112664</v>
      </c>
      <c r="S22" s="192"/>
      <c r="T22" s="192"/>
      <c r="U22" s="192"/>
    </row>
    <row r="23" spans="1:24" ht="13.15" customHeight="1" x14ac:dyDescent="0.35">
      <c r="B23" s="55" t="s">
        <v>2</v>
      </c>
      <c r="C23" s="55"/>
      <c r="D23" s="3"/>
      <c r="E23" s="3"/>
      <c r="F23" s="246"/>
      <c r="G23" s="246"/>
      <c r="H23" s="246"/>
      <c r="I23" s="246"/>
      <c r="J23" s="246"/>
      <c r="K23" s="246"/>
      <c r="L23" s="247"/>
      <c r="M23" s="247"/>
      <c r="N23" s="247"/>
      <c r="O23" s="247"/>
      <c r="P23" s="80"/>
      <c r="R23" s="281">
        <v>1.0617566614100629</v>
      </c>
      <c r="S23" s="192"/>
      <c r="T23" s="192"/>
      <c r="U23" s="192"/>
    </row>
    <row r="24" spans="1:24" ht="14.5" customHeight="1" x14ac:dyDescent="0.35">
      <c r="B24" s="207" t="s">
        <v>1</v>
      </c>
      <c r="C24" s="207"/>
      <c r="D24" s="2"/>
      <c r="E24" s="2"/>
      <c r="F24" s="212" t="s">
        <v>38</v>
      </c>
      <c r="G24" s="212"/>
      <c r="H24" s="212"/>
      <c r="I24" s="212">
        <f>SUM(I12:I23)</f>
        <v>2876</v>
      </c>
      <c r="J24" s="212"/>
      <c r="K24" s="212"/>
      <c r="L24" s="214">
        <f>'[3]Dados M2(Prt1)'!$G$35</f>
        <v>1.0599176448538952</v>
      </c>
      <c r="M24" s="214"/>
      <c r="N24" s="214"/>
      <c r="O24" s="214"/>
      <c r="P24" s="83">
        <f>L24</f>
        <v>1.0599176448538952</v>
      </c>
      <c r="R24" s="281">
        <v>1.0617566614100629</v>
      </c>
      <c r="S24" s="192"/>
      <c r="T24" s="192"/>
      <c r="U24" s="192"/>
    </row>
    <row r="25" spans="1:24" ht="13.15" customHeight="1" x14ac:dyDescent="0.35">
      <c r="B25" s="74" t="s">
        <v>91</v>
      </c>
      <c r="C25" s="9"/>
      <c r="D25" s="9"/>
      <c r="E25" s="9"/>
      <c r="F25" s="9"/>
      <c r="G25" s="9"/>
      <c r="H25" s="9"/>
      <c r="I25" s="9"/>
      <c r="J25" s="9"/>
      <c r="K25" s="9"/>
      <c r="L25" s="9"/>
      <c r="M25" s="9"/>
      <c r="R25" s="282"/>
    </row>
    <row r="26" spans="1:24" ht="13.15" customHeight="1" x14ac:dyDescent="0.35">
      <c r="B26" s="74" t="s">
        <v>147</v>
      </c>
      <c r="C26" s="9"/>
      <c r="D26" s="9"/>
      <c r="E26" s="9"/>
      <c r="F26" s="9"/>
      <c r="G26" s="9"/>
      <c r="H26" s="9"/>
      <c r="I26" s="9"/>
      <c r="J26" s="9"/>
      <c r="K26" s="9"/>
      <c r="L26" s="9"/>
      <c r="M26" s="9"/>
    </row>
    <row r="27" spans="1:24" ht="13.15" customHeight="1" x14ac:dyDescent="0.35">
      <c r="B27" s="9" t="s">
        <v>42</v>
      </c>
      <c r="C27" s="9"/>
      <c r="D27" s="9"/>
      <c r="E27" s="9"/>
      <c r="F27" s="9"/>
      <c r="G27" s="68" t="s">
        <v>0</v>
      </c>
      <c r="I27" s="9"/>
      <c r="J27" s="68" t="s">
        <v>40</v>
      </c>
      <c r="M27" s="9" t="s">
        <v>41</v>
      </c>
    </row>
    <row r="28" spans="1:24" ht="13.15" customHeight="1" x14ac:dyDescent="0.35">
      <c r="B28" s="9"/>
      <c r="C28" s="9"/>
      <c r="D28" s="9"/>
      <c r="E28" s="9"/>
      <c r="G28" s="9"/>
      <c r="H28" s="9"/>
      <c r="K28" s="9"/>
    </row>
    <row r="29" spans="1:24" ht="13.15" customHeight="1" x14ac:dyDescent="0.35">
      <c r="B29" s="9"/>
      <c r="C29" s="9"/>
      <c r="D29" s="9"/>
      <c r="E29" s="9"/>
      <c r="G29" s="9"/>
      <c r="H29" s="9"/>
      <c r="I29" s="9"/>
      <c r="K29" s="9"/>
      <c r="L29" s="9"/>
      <c r="M29" s="9"/>
      <c r="O29" s="10"/>
    </row>
    <row r="30" spans="1:24" ht="13.15" customHeight="1" x14ac:dyDescent="0.35">
      <c r="B30" s="9"/>
      <c r="C30" s="9"/>
      <c r="D30" s="9"/>
      <c r="E30" s="9"/>
      <c r="G30" s="9"/>
      <c r="H30" s="9"/>
      <c r="I30" s="21"/>
      <c r="L30" s="9"/>
      <c r="M30" s="9"/>
      <c r="O30" s="10"/>
    </row>
    <row r="31" spans="1:24" ht="14.5" customHeight="1" x14ac:dyDescent="0.35">
      <c r="O31" s="10"/>
    </row>
    <row r="32" spans="1:24" ht="14.5" customHeight="1" x14ac:dyDescent="0.35"/>
    <row r="33" spans="3:16" ht="14.5" customHeight="1" x14ac:dyDescent="0.35"/>
    <row r="34" spans="3:16" ht="14.5" customHeight="1" x14ac:dyDescent="0.35"/>
    <row r="35" spans="3:16" ht="14.5" customHeight="1" x14ac:dyDescent="0.35"/>
    <row r="36" spans="3:16" ht="14.5" customHeight="1" x14ac:dyDescent="0.35"/>
    <row r="37" spans="3:16" ht="14.5" customHeight="1" x14ac:dyDescent="0.35"/>
    <row r="38" spans="3:16" ht="14.5" customHeight="1" x14ac:dyDescent="0.35"/>
    <row r="39" spans="3:16" ht="14.5" customHeight="1" x14ac:dyDescent="0.35"/>
    <row r="40" spans="3:16" ht="14.5" customHeight="1" x14ac:dyDescent="0.35"/>
    <row r="47" spans="3:16" ht="15" customHeight="1" x14ac:dyDescent="0.35">
      <c r="C47" s="250" t="s">
        <v>118</v>
      </c>
      <c r="D47" s="250"/>
      <c r="E47" s="250"/>
      <c r="F47" s="250"/>
      <c r="G47" s="250"/>
      <c r="H47" s="250"/>
      <c r="I47" s="250"/>
      <c r="J47" s="250"/>
      <c r="K47" s="250"/>
      <c r="L47" s="250"/>
      <c r="M47" s="250"/>
      <c r="N47" s="250"/>
    </row>
    <row r="48" spans="3:16" ht="14.5" customHeight="1" x14ac:dyDescent="0.35">
      <c r="C48" s="250"/>
      <c r="D48" s="250"/>
      <c r="E48" s="250"/>
      <c r="F48" s="250"/>
      <c r="G48" s="250"/>
      <c r="H48" s="250"/>
      <c r="I48" s="250"/>
      <c r="J48" s="250"/>
      <c r="K48" s="250"/>
      <c r="L48" s="250"/>
      <c r="M48" s="250"/>
      <c r="N48" s="250"/>
      <c r="O48" s="20"/>
      <c r="P48" s="11"/>
    </row>
    <row r="49" spans="1:16" ht="14.5" customHeight="1" x14ac:dyDescent="0.35">
      <c r="B49" s="20"/>
      <c r="C49" s="250"/>
      <c r="D49" s="250"/>
      <c r="E49" s="250"/>
      <c r="F49" s="250"/>
      <c r="G49" s="250"/>
      <c r="H49" s="250"/>
      <c r="I49" s="250"/>
      <c r="J49" s="250"/>
      <c r="K49" s="250"/>
      <c r="L49" s="250"/>
      <c r="M49" s="250"/>
      <c r="N49" s="250"/>
      <c r="O49" s="20"/>
      <c r="P49" s="11"/>
    </row>
    <row r="50" spans="1:16" ht="18.75" customHeight="1" x14ac:dyDescent="0.35">
      <c r="B50" s="20"/>
      <c r="C50" s="250"/>
      <c r="D50" s="250"/>
      <c r="E50" s="250"/>
      <c r="F50" s="250"/>
      <c r="G50" s="250"/>
      <c r="H50" s="250"/>
      <c r="I50" s="250"/>
      <c r="J50" s="250"/>
      <c r="K50" s="250"/>
      <c r="L50" s="250"/>
      <c r="M50" s="250"/>
      <c r="N50" s="250"/>
      <c r="O50" s="20"/>
      <c r="P50" s="11"/>
    </row>
    <row r="51" spans="1:16" x14ac:dyDescent="0.35">
      <c r="B51" s="20"/>
      <c r="C51" s="20"/>
      <c r="D51" s="20"/>
      <c r="E51" s="20"/>
      <c r="F51" s="20"/>
      <c r="G51" s="20"/>
      <c r="H51" s="20"/>
      <c r="I51" s="20"/>
      <c r="J51" s="20"/>
      <c r="K51" s="20"/>
      <c r="L51" s="20"/>
      <c r="M51" s="20"/>
      <c r="N51" s="20"/>
      <c r="O51" s="20"/>
      <c r="P51" s="11"/>
    </row>
    <row r="52" spans="1:16" x14ac:dyDescent="0.35">
      <c r="B52" s="11"/>
      <c r="C52" s="11"/>
      <c r="D52" s="11"/>
      <c r="E52" s="11"/>
      <c r="F52" s="11"/>
      <c r="G52" s="11"/>
      <c r="H52" s="11"/>
      <c r="I52" s="11"/>
      <c r="J52" s="11"/>
      <c r="K52" s="11"/>
      <c r="L52" s="11"/>
      <c r="M52" s="11"/>
      <c r="N52" s="11"/>
      <c r="O52" s="11"/>
      <c r="P52" s="11"/>
    </row>
    <row r="53" spans="1:16" x14ac:dyDescent="0.35">
      <c r="A53" s="13"/>
    </row>
  </sheetData>
  <mergeCells count="50">
    <mergeCell ref="B24:C24"/>
    <mergeCell ref="F24:H24"/>
    <mergeCell ref="I24:K24"/>
    <mergeCell ref="L24:O24"/>
    <mergeCell ref="C47:N50"/>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C2:Q2"/>
    <mergeCell ref="A4:N4"/>
    <mergeCell ref="A9:B9"/>
    <mergeCell ref="B11:C11"/>
    <mergeCell ref="D11:H11"/>
    <mergeCell ref="I11:K11"/>
    <mergeCell ref="L11:O11"/>
    <mergeCell ref="I10:P10"/>
    <mergeCell ref="C7:P9"/>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pageSetUpPr fitToPage="1"/>
  </sheetPr>
  <dimension ref="A1:W53"/>
  <sheetViews>
    <sheetView workbookViewId="0">
      <selection activeCell="F3" sqref="F3"/>
    </sheetView>
  </sheetViews>
  <sheetFormatPr defaultColWidth="8.81640625" defaultRowHeight="14.5" x14ac:dyDescent="0.25"/>
  <cols>
    <col min="1" max="1" width="9.453125" style="15" customWidth="1"/>
    <col min="2" max="2" width="3" style="15" customWidth="1"/>
    <col min="3" max="3" width="7.1796875" style="15" customWidth="1"/>
    <col min="4" max="5" width="0.81640625" style="15" customWidth="1"/>
    <col min="6" max="6" width="12.7265625" style="15" customWidth="1"/>
    <col min="7" max="7" width="3.7265625" style="15" customWidth="1"/>
    <col min="8" max="8" width="3.54296875" style="15" customWidth="1"/>
    <col min="9" max="9" width="15.7265625" style="15" customWidth="1"/>
    <col min="10" max="10" width="3.7265625" style="15" customWidth="1"/>
    <col min="11" max="11" width="4.453125" style="15" customWidth="1"/>
    <col min="12" max="12" width="9.54296875" style="15" customWidth="1"/>
    <col min="13" max="13" width="2.54296875" style="15" customWidth="1"/>
    <col min="14" max="14" width="2.7265625" style="15" customWidth="1"/>
    <col min="15" max="15" width="3" style="15" customWidth="1"/>
    <col min="16" max="16" width="2.7265625" style="15" customWidth="1"/>
    <col min="17" max="17" width="8.7265625" style="15" customWidth="1"/>
    <col min="18" max="18" width="11.453125" style="15" customWidth="1"/>
    <col min="19" max="21" width="8.81640625" style="15"/>
    <col min="22" max="22" width="9.7265625" style="15" customWidth="1"/>
    <col min="23" max="16384" width="8.81640625" style="15"/>
  </cols>
  <sheetData>
    <row r="1" spans="1:21" ht="15" customHeight="1" x14ac:dyDescent="0.25"/>
    <row r="2" spans="1:21" ht="15.75" customHeight="1" x14ac:dyDescent="0.25">
      <c r="C2" s="243" t="s">
        <v>15</v>
      </c>
      <c r="D2" s="243"/>
      <c r="E2" s="243"/>
      <c r="F2" s="243"/>
      <c r="G2" s="243"/>
      <c r="H2" s="243"/>
      <c r="I2" s="243"/>
      <c r="J2" s="243"/>
      <c r="K2" s="243"/>
      <c r="L2" s="243"/>
      <c r="M2" s="243"/>
      <c r="N2" s="243"/>
      <c r="O2" s="243"/>
      <c r="P2" s="243"/>
      <c r="Q2" s="243"/>
    </row>
    <row r="3" spans="1:21" ht="15.75" customHeight="1" x14ac:dyDescent="0.25">
      <c r="B3" s="69"/>
      <c r="C3" s="69"/>
      <c r="D3" s="69"/>
      <c r="E3" s="69"/>
      <c r="F3" s="69"/>
      <c r="G3" s="69"/>
      <c r="H3" s="69"/>
      <c r="I3" s="69"/>
      <c r="J3" s="69"/>
      <c r="K3" s="69"/>
      <c r="L3" s="69"/>
      <c r="M3" s="69"/>
      <c r="N3" s="69"/>
    </row>
    <row r="4" spans="1:21" ht="22.15" customHeight="1" x14ac:dyDescent="0.25">
      <c r="A4" s="206"/>
      <c r="B4" s="206"/>
      <c r="C4" s="206"/>
      <c r="D4" s="206"/>
      <c r="E4" s="206"/>
      <c r="F4" s="206"/>
      <c r="G4" s="206"/>
      <c r="H4" s="206"/>
      <c r="I4" s="206"/>
      <c r="J4" s="206"/>
      <c r="K4" s="206"/>
      <c r="L4" s="206"/>
      <c r="M4" s="206"/>
      <c r="N4" s="206"/>
    </row>
    <row r="5" spans="1:21" ht="14.5" customHeight="1" x14ac:dyDescent="0.25"/>
    <row r="6" spans="1:21" ht="15.65" customHeight="1" x14ac:dyDescent="0.25">
      <c r="C6" s="40" t="s">
        <v>79</v>
      </c>
      <c r="D6" s="16"/>
      <c r="E6" s="16"/>
    </row>
    <row r="7" spans="1:21" ht="14.5" customHeight="1" x14ac:dyDescent="0.25">
      <c r="C7" s="245" t="s">
        <v>117</v>
      </c>
      <c r="D7" s="245"/>
      <c r="E7" s="245"/>
      <c r="F7" s="245"/>
      <c r="G7" s="245"/>
      <c r="H7" s="245"/>
      <c r="I7" s="245"/>
      <c r="J7" s="245"/>
      <c r="K7" s="245"/>
      <c r="L7" s="245"/>
      <c r="M7" s="245"/>
      <c r="N7" s="245"/>
      <c r="O7" s="245"/>
      <c r="P7" s="245"/>
      <c r="Q7" s="150"/>
    </row>
    <row r="8" spans="1:21" ht="14.5" customHeight="1" x14ac:dyDescent="0.25">
      <c r="C8" s="245"/>
      <c r="D8" s="245"/>
      <c r="E8" s="245"/>
      <c r="F8" s="245"/>
      <c r="G8" s="245"/>
      <c r="H8" s="245"/>
      <c r="I8" s="245"/>
      <c r="J8" s="245"/>
      <c r="K8" s="245"/>
      <c r="L8" s="245"/>
      <c r="M8" s="245"/>
      <c r="N8" s="245"/>
      <c r="O8" s="245"/>
      <c r="P8" s="245"/>
      <c r="Q8" s="150"/>
    </row>
    <row r="9" spans="1:21" ht="15.75" customHeight="1" x14ac:dyDescent="0.25">
      <c r="A9" s="244" t="s">
        <v>74</v>
      </c>
      <c r="B9" s="244"/>
      <c r="C9" s="245"/>
      <c r="D9" s="245"/>
      <c r="E9" s="245"/>
      <c r="F9" s="245"/>
      <c r="G9" s="245"/>
      <c r="H9" s="245"/>
      <c r="I9" s="245"/>
      <c r="J9" s="245"/>
      <c r="K9" s="245"/>
      <c r="L9" s="245"/>
      <c r="M9" s="245"/>
      <c r="N9" s="245"/>
      <c r="O9" s="245"/>
      <c r="P9" s="245"/>
    </row>
    <row r="10" spans="1:21" ht="14.5" customHeight="1" x14ac:dyDescent="0.25">
      <c r="B10" s="71" t="s">
        <v>88</v>
      </c>
      <c r="I10" s="209" t="s">
        <v>166</v>
      </c>
      <c r="J10" s="209"/>
      <c r="K10" s="209"/>
      <c r="L10" s="209"/>
      <c r="M10" s="209"/>
      <c r="N10" s="209"/>
      <c r="O10" s="209"/>
      <c r="P10" s="209"/>
    </row>
    <row r="11" spans="1:21" ht="27.65" customHeight="1" x14ac:dyDescent="0.15">
      <c r="B11" s="207" t="s">
        <v>14</v>
      </c>
      <c r="C11" s="207"/>
      <c r="D11" s="208" t="s">
        <v>93</v>
      </c>
      <c r="E11" s="208"/>
      <c r="F11" s="208"/>
      <c r="G11" s="208"/>
      <c r="H11" s="208"/>
      <c r="I11" s="208" t="s">
        <v>146</v>
      </c>
      <c r="J11" s="208"/>
      <c r="K11" s="208"/>
      <c r="L11" s="208" t="s">
        <v>21</v>
      </c>
      <c r="M11" s="208"/>
      <c r="N11" s="208"/>
      <c r="O11" s="208"/>
      <c r="P11" s="85">
        <v>3</v>
      </c>
    </row>
    <row r="12" spans="1:21" ht="13.15" customHeight="1" x14ac:dyDescent="0.25">
      <c r="B12" s="12" t="s">
        <v>13</v>
      </c>
      <c r="C12" s="12"/>
      <c r="D12" s="12"/>
      <c r="E12" s="12"/>
      <c r="F12" s="246">
        <f>'[3]Dados M2(Prt1)'!$B41</f>
        <v>5051</v>
      </c>
      <c r="G12" s="246"/>
      <c r="H12" s="246"/>
      <c r="I12" s="246">
        <f>'[3]Dados M2(Prt1)'!$C41</f>
        <v>701</v>
      </c>
      <c r="J12" s="246"/>
      <c r="K12" s="246"/>
      <c r="L12" s="247">
        <f>'[3]Dados M2(Prt1)'!$G41</f>
        <v>1.0380937366982426</v>
      </c>
      <c r="M12" s="247"/>
      <c r="N12" s="247"/>
      <c r="O12" s="247"/>
      <c r="P12" s="81">
        <f t="shared" ref="P12:P17" si="0">L12</f>
        <v>1.0380937366982426</v>
      </c>
      <c r="Q12" s="73"/>
      <c r="R12" s="278">
        <v>1.0305047099014562</v>
      </c>
      <c r="S12" s="187"/>
      <c r="T12" s="190"/>
      <c r="U12" s="190"/>
    </row>
    <row r="13" spans="1:21" ht="13.15" customHeight="1" x14ac:dyDescent="0.25">
      <c r="B13" s="55" t="s">
        <v>12</v>
      </c>
      <c r="C13" s="55"/>
      <c r="D13" s="55"/>
      <c r="E13" s="55"/>
      <c r="F13" s="246">
        <f>'[3]Dados M2(Prt1)'!$B42</f>
        <v>4191</v>
      </c>
      <c r="G13" s="246"/>
      <c r="H13" s="246"/>
      <c r="I13" s="246">
        <f>'[3]Dados M2(Prt1)'!$C42</f>
        <v>1117</v>
      </c>
      <c r="J13" s="246"/>
      <c r="K13" s="246"/>
      <c r="L13" s="247">
        <f>'[3]Dados M2(Prt1)'!$G42</f>
        <v>1.0425018946252489</v>
      </c>
      <c r="M13" s="247"/>
      <c r="N13" s="247"/>
      <c r="O13" s="247"/>
      <c r="P13" s="81">
        <f t="shared" si="0"/>
        <v>1.0425018946252489</v>
      </c>
      <c r="Q13" s="73"/>
      <c r="R13" s="278">
        <v>1.0383263889607171</v>
      </c>
      <c r="S13" s="187"/>
      <c r="T13" s="190"/>
      <c r="U13" s="190"/>
    </row>
    <row r="14" spans="1:21" ht="13.15" customHeight="1" x14ac:dyDescent="0.25">
      <c r="B14" s="12" t="s">
        <v>11</v>
      </c>
      <c r="C14" s="12"/>
      <c r="D14" s="12"/>
      <c r="E14" s="12"/>
      <c r="F14" s="246">
        <f>'[3]Dados M2(Prt1)'!$B43</f>
        <v>3149</v>
      </c>
      <c r="G14" s="246"/>
      <c r="H14" s="246"/>
      <c r="I14" s="246">
        <f>'[3]Dados M2(Prt1)'!$C43</f>
        <v>1418</v>
      </c>
      <c r="J14" s="246"/>
      <c r="K14" s="246"/>
      <c r="L14" s="247">
        <f>'[3]Dados M2(Prt1)'!$G43</f>
        <v>1.0478333780697713</v>
      </c>
      <c r="M14" s="247"/>
      <c r="N14" s="247"/>
      <c r="O14" s="247"/>
      <c r="P14" s="81">
        <f t="shared" si="0"/>
        <v>1.0478333780697713</v>
      </c>
      <c r="Q14" s="73"/>
      <c r="R14" s="278">
        <v>1.0447101220455588</v>
      </c>
      <c r="S14" s="187"/>
      <c r="T14" s="190"/>
      <c r="U14" s="190"/>
    </row>
    <row r="15" spans="1:21" ht="13.15" customHeight="1" x14ac:dyDescent="0.25">
      <c r="A15" s="12"/>
      <c r="B15" s="55" t="s">
        <v>10</v>
      </c>
      <c r="C15" s="55"/>
      <c r="D15" s="55"/>
      <c r="E15" s="55"/>
      <c r="F15" s="246">
        <f>'[3]Dados M2(Prt1)'!$B44</f>
        <v>2465</v>
      </c>
      <c r="G15" s="246"/>
      <c r="H15" s="246"/>
      <c r="I15" s="246">
        <f>'[3]Dados M2(Prt1)'!$C44</f>
        <v>951</v>
      </c>
      <c r="J15" s="246"/>
      <c r="K15" s="246"/>
      <c r="L15" s="247">
        <f>'[3]Dados M2(Prt1)'!$G44</f>
        <v>1.0513239312972411</v>
      </c>
      <c r="M15" s="247"/>
      <c r="N15" s="247"/>
      <c r="O15" s="247"/>
      <c r="P15" s="81">
        <f t="shared" si="0"/>
        <v>1.0513239312972411</v>
      </c>
      <c r="Q15" s="73"/>
      <c r="R15" s="278">
        <v>1.0491313133658293</v>
      </c>
      <c r="S15" s="187"/>
      <c r="T15" s="190"/>
      <c r="U15" s="190"/>
    </row>
    <row r="16" spans="1:21" ht="13.15" customHeight="1" x14ac:dyDescent="0.25">
      <c r="A16" s="12"/>
      <c r="B16" s="55" t="s">
        <v>9</v>
      </c>
      <c r="C16" s="174"/>
      <c r="D16" s="12"/>
      <c r="E16" s="12"/>
      <c r="F16" s="246">
        <f>'[3]Dados M2(Prt1)'!$B45</f>
        <v>1655</v>
      </c>
      <c r="G16" s="246"/>
      <c r="H16" s="246"/>
      <c r="I16" s="246">
        <f>'[3]Dados M2(Prt1)'!$C45</f>
        <v>1003</v>
      </c>
      <c r="J16" s="246"/>
      <c r="K16" s="246"/>
      <c r="L16" s="247">
        <f>'[3]Dados M2(Prt1)'!$G45</f>
        <v>1.0554410816858186</v>
      </c>
      <c r="M16" s="247"/>
      <c r="N16" s="247"/>
      <c r="O16" s="247"/>
      <c r="P16" s="81">
        <f t="shared" si="0"/>
        <v>1.0554410816858186</v>
      </c>
      <c r="Q16" s="73"/>
      <c r="R16" s="278">
        <v>1.0524332256176279</v>
      </c>
      <c r="S16" s="187"/>
      <c r="T16" s="190"/>
      <c r="U16" s="190"/>
    </row>
    <row r="17" spans="1:23" ht="13.15" customHeight="1" x14ac:dyDescent="0.25">
      <c r="A17" s="12"/>
      <c r="B17" s="55" t="s">
        <v>8</v>
      </c>
      <c r="C17" s="55"/>
      <c r="D17" s="55"/>
      <c r="E17" s="55"/>
      <c r="F17" s="246">
        <f>'[3]Dados M2(Prt1)'!$B46</f>
        <v>1201</v>
      </c>
      <c r="G17" s="246"/>
      <c r="H17" s="246"/>
      <c r="I17" s="246">
        <f>'[3]Dados M2(Prt1)'!$C46</f>
        <v>1087</v>
      </c>
      <c r="J17" s="246"/>
      <c r="K17" s="246"/>
      <c r="L17" s="247">
        <f>'[3]Dados M2(Prt1)'!$G46</f>
        <v>1.0577605780353247</v>
      </c>
      <c r="M17" s="247"/>
      <c r="N17" s="247"/>
      <c r="O17" s="247"/>
      <c r="P17" s="81">
        <f t="shared" si="0"/>
        <v>1.0577605780353247</v>
      </c>
      <c r="R17" s="279">
        <v>1.0547275732057069</v>
      </c>
      <c r="S17" s="190"/>
      <c r="T17" s="190"/>
      <c r="U17" s="190"/>
    </row>
    <row r="18" spans="1:23" ht="13.15" customHeight="1" x14ac:dyDescent="0.25">
      <c r="A18" s="12"/>
      <c r="B18" s="12" t="s">
        <v>7</v>
      </c>
      <c r="C18" s="12"/>
      <c r="D18" s="12"/>
      <c r="E18" s="12"/>
      <c r="F18" s="246"/>
      <c r="G18" s="246"/>
      <c r="H18" s="246"/>
      <c r="I18" s="246"/>
      <c r="J18" s="246"/>
      <c r="K18" s="246"/>
      <c r="L18" s="247"/>
      <c r="M18" s="247"/>
      <c r="N18" s="247"/>
      <c r="O18" s="247"/>
      <c r="P18" s="81"/>
      <c r="R18" s="279">
        <v>1.0564878052019369</v>
      </c>
      <c r="S18" s="190"/>
      <c r="T18" s="190"/>
      <c r="U18" s="190"/>
    </row>
    <row r="19" spans="1:23" ht="13.15" customHeight="1" x14ac:dyDescent="0.25">
      <c r="B19" s="55" t="s">
        <v>6</v>
      </c>
      <c r="C19" s="55"/>
      <c r="D19" s="55"/>
      <c r="E19" s="55"/>
      <c r="F19" s="246"/>
      <c r="G19" s="246"/>
      <c r="H19" s="246"/>
      <c r="I19" s="246"/>
      <c r="J19" s="246"/>
      <c r="K19" s="246"/>
      <c r="L19" s="247"/>
      <c r="M19" s="247"/>
      <c r="N19" s="247"/>
      <c r="O19" s="247"/>
      <c r="P19" s="81"/>
      <c r="R19" s="279">
        <v>1.058358562938267</v>
      </c>
      <c r="S19" s="190"/>
      <c r="T19" s="190"/>
      <c r="U19" s="190"/>
    </row>
    <row r="20" spans="1:23" ht="13.15" customHeight="1" x14ac:dyDescent="0.25">
      <c r="B20" s="12" t="s">
        <v>5</v>
      </c>
      <c r="C20" s="12"/>
      <c r="D20" s="12"/>
      <c r="E20" s="12"/>
      <c r="F20" s="246"/>
      <c r="G20" s="246"/>
      <c r="H20" s="246"/>
      <c r="I20" s="246"/>
      <c r="J20" s="246"/>
      <c r="K20" s="246"/>
      <c r="L20" s="247"/>
      <c r="M20" s="247"/>
      <c r="N20" s="247"/>
      <c r="O20" s="247"/>
      <c r="P20" s="81"/>
      <c r="R20" s="279">
        <v>1.0600613531689638</v>
      </c>
      <c r="S20" s="190"/>
      <c r="T20" s="190"/>
      <c r="U20" s="190"/>
    </row>
    <row r="21" spans="1:23" ht="13.15" customHeight="1" x14ac:dyDescent="0.25">
      <c r="B21" s="55" t="s">
        <v>4</v>
      </c>
      <c r="C21" s="55"/>
      <c r="D21" s="55"/>
      <c r="E21" s="55"/>
      <c r="F21" s="246"/>
      <c r="G21" s="246"/>
      <c r="H21" s="246"/>
      <c r="I21" s="246"/>
      <c r="J21" s="246"/>
      <c r="K21" s="246"/>
      <c r="L21" s="247"/>
      <c r="M21" s="247"/>
      <c r="N21" s="247"/>
      <c r="O21" s="247"/>
      <c r="P21" s="81"/>
      <c r="R21" s="279">
        <v>1.0600588169447021</v>
      </c>
      <c r="S21" s="190"/>
      <c r="T21" s="190"/>
      <c r="U21" s="190"/>
    </row>
    <row r="22" spans="1:23" ht="13.15" customHeight="1" x14ac:dyDescent="0.25">
      <c r="B22" s="12" t="s">
        <v>3</v>
      </c>
      <c r="C22" s="12"/>
      <c r="D22" s="12"/>
      <c r="E22" s="12"/>
      <c r="F22" s="246"/>
      <c r="G22" s="246"/>
      <c r="H22" s="246"/>
      <c r="I22" s="246"/>
      <c r="J22" s="246"/>
      <c r="K22" s="246"/>
      <c r="L22" s="247"/>
      <c r="M22" s="247"/>
      <c r="N22" s="247"/>
      <c r="O22" s="247"/>
      <c r="P22" s="81"/>
      <c r="R22" s="279">
        <v>1.0606913084750547</v>
      </c>
      <c r="S22" s="190"/>
      <c r="T22" s="190"/>
      <c r="U22" s="190"/>
    </row>
    <row r="23" spans="1:23" ht="13.15" customHeight="1" x14ac:dyDescent="0.25">
      <c r="B23" s="55" t="s">
        <v>2</v>
      </c>
      <c r="C23" s="55"/>
      <c r="D23" s="55"/>
      <c r="E23" s="55"/>
      <c r="F23" s="246"/>
      <c r="G23" s="246"/>
      <c r="H23" s="246"/>
      <c r="I23" s="246"/>
      <c r="J23" s="246"/>
      <c r="K23" s="246"/>
      <c r="L23" s="247"/>
      <c r="M23" s="247"/>
      <c r="N23" s="247"/>
      <c r="O23" s="247"/>
      <c r="P23" s="81"/>
      <c r="R23" s="279">
        <v>1.0622565324633699</v>
      </c>
      <c r="S23" s="190"/>
      <c r="T23" s="190"/>
      <c r="U23" s="190"/>
    </row>
    <row r="24" spans="1:23" ht="14.5" customHeight="1" x14ac:dyDescent="0.25">
      <c r="B24" s="207" t="s">
        <v>1</v>
      </c>
      <c r="C24" s="207"/>
      <c r="D24" s="2"/>
      <c r="E24" s="2"/>
      <c r="F24" s="212" t="s">
        <v>22</v>
      </c>
      <c r="G24" s="212"/>
      <c r="H24" s="212"/>
      <c r="I24" s="212">
        <f>SUM(I12:I23)</f>
        <v>6277</v>
      </c>
      <c r="J24" s="212"/>
      <c r="K24" s="212"/>
      <c r="L24" s="214">
        <f>'[3]Dados M2(Prt1)'!$G$53</f>
        <v>1.0577605780353247</v>
      </c>
      <c r="M24" s="214"/>
      <c r="N24" s="214"/>
      <c r="O24" s="214"/>
      <c r="P24" s="84">
        <f>L24</f>
        <v>1.0577605780353247</v>
      </c>
      <c r="R24" s="279">
        <v>1.0622565324633699</v>
      </c>
      <c r="S24" s="190"/>
      <c r="T24" s="190"/>
      <c r="U24" s="190"/>
    </row>
    <row r="25" spans="1:23" ht="13.15" customHeight="1" x14ac:dyDescent="0.25">
      <c r="B25" s="74" t="s">
        <v>91</v>
      </c>
      <c r="C25" s="74"/>
      <c r="D25" s="74"/>
      <c r="E25" s="74"/>
      <c r="F25" s="74"/>
      <c r="G25" s="74"/>
      <c r="H25" s="74"/>
      <c r="I25" s="74"/>
      <c r="J25" s="74"/>
      <c r="K25" s="74"/>
      <c r="L25" s="74"/>
      <c r="M25" s="74"/>
    </row>
    <row r="26" spans="1:23" ht="13.15" customHeight="1" x14ac:dyDescent="0.25">
      <c r="B26" s="74" t="s">
        <v>147</v>
      </c>
      <c r="C26" s="74"/>
      <c r="D26" s="74"/>
      <c r="E26" s="74"/>
      <c r="F26" s="74"/>
      <c r="G26" s="74"/>
      <c r="H26" s="74"/>
      <c r="I26" s="74"/>
      <c r="J26" s="74"/>
      <c r="K26" s="74"/>
      <c r="L26" s="74"/>
      <c r="M26" s="74"/>
    </row>
    <row r="27" spans="1:23" ht="13.15" customHeight="1" x14ac:dyDescent="0.25">
      <c r="B27" s="74" t="s">
        <v>42</v>
      </c>
      <c r="C27" s="74"/>
      <c r="D27" s="74"/>
      <c r="E27" s="74"/>
      <c r="F27" s="74"/>
      <c r="G27" s="75" t="s">
        <v>0</v>
      </c>
      <c r="I27" s="74"/>
      <c r="J27" s="75" t="s">
        <v>40</v>
      </c>
      <c r="M27" s="74" t="s">
        <v>41</v>
      </c>
    </row>
    <row r="28" spans="1:23" ht="13.15" customHeight="1" x14ac:dyDescent="0.25">
      <c r="B28" s="74"/>
      <c r="C28" s="74"/>
      <c r="D28" s="74"/>
      <c r="E28" s="74"/>
      <c r="G28" s="74"/>
      <c r="H28" s="74"/>
      <c r="K28" s="74"/>
    </row>
    <row r="29" spans="1:23" ht="13.15" customHeight="1" x14ac:dyDescent="0.25">
      <c r="B29" s="74"/>
      <c r="C29" s="74"/>
      <c r="D29" s="74"/>
      <c r="E29" s="74"/>
      <c r="G29" s="74"/>
      <c r="H29" s="74"/>
      <c r="I29" s="74"/>
      <c r="J29" s="74"/>
      <c r="K29" s="74"/>
      <c r="L29" s="74"/>
      <c r="M29" s="74"/>
      <c r="O29" s="10"/>
      <c r="R29" s="12"/>
      <c r="S29" s="12"/>
      <c r="T29" s="12"/>
      <c r="U29" s="12"/>
      <c r="V29" s="12"/>
      <c r="W29" s="12"/>
    </row>
    <row r="30" spans="1:23" ht="13.15" customHeight="1" x14ac:dyDescent="0.25">
      <c r="B30" s="74"/>
      <c r="C30" s="74"/>
      <c r="D30" s="74"/>
      <c r="E30" s="74"/>
      <c r="G30" s="74"/>
      <c r="H30" s="74"/>
      <c r="I30" s="74"/>
      <c r="J30" s="74"/>
      <c r="K30" s="74"/>
      <c r="L30" s="74"/>
      <c r="M30" s="74"/>
      <c r="O30" s="10"/>
      <c r="R30" s="12"/>
      <c r="S30" s="12"/>
      <c r="T30" s="12"/>
      <c r="U30" s="12"/>
      <c r="V30" s="12"/>
      <c r="W30" s="12"/>
    </row>
    <row r="31" spans="1:23" ht="14.5" customHeight="1" x14ac:dyDescent="0.25">
      <c r="O31" s="10"/>
      <c r="R31" s="12"/>
      <c r="S31" s="12"/>
      <c r="T31" s="12"/>
      <c r="U31" s="12"/>
      <c r="V31" s="12"/>
      <c r="W31" s="12"/>
    </row>
    <row r="32" spans="1:23" ht="14.5" customHeight="1" x14ac:dyDescent="0.25">
      <c r="R32" s="12"/>
      <c r="S32" s="12"/>
      <c r="T32" s="12"/>
      <c r="U32" s="12"/>
      <c r="V32" s="12"/>
      <c r="W32" s="12"/>
    </row>
    <row r="33" spans="3:23" ht="14.5" customHeight="1" x14ac:dyDescent="0.25">
      <c r="R33" s="12"/>
      <c r="S33" s="12"/>
      <c r="T33" s="12"/>
      <c r="U33" s="12"/>
      <c r="V33" s="12"/>
      <c r="W33" s="12"/>
    </row>
    <row r="34" spans="3:23" ht="14.5" customHeight="1" x14ac:dyDescent="0.25"/>
    <row r="35" spans="3:23" ht="14.5" customHeight="1" x14ac:dyDescent="0.25"/>
    <row r="36" spans="3:23" ht="14.5" customHeight="1" x14ac:dyDescent="0.25"/>
    <row r="37" spans="3:23" ht="14.5" customHeight="1" x14ac:dyDescent="0.25"/>
    <row r="38" spans="3:23" ht="14.5" customHeight="1" x14ac:dyDescent="0.25"/>
    <row r="39" spans="3:23" ht="14.5" customHeight="1" x14ac:dyDescent="0.25"/>
    <row r="40" spans="3:23" ht="14.5" customHeight="1" x14ac:dyDescent="0.25">
      <c r="R40" s="12"/>
      <c r="S40" s="12"/>
      <c r="T40" s="12"/>
      <c r="U40" s="12"/>
      <c r="V40" s="12"/>
      <c r="W40" s="12"/>
    </row>
    <row r="41" spans="3:23" x14ac:dyDescent="0.25">
      <c r="R41" s="12"/>
      <c r="S41" s="12"/>
      <c r="T41" s="12"/>
      <c r="U41" s="12"/>
      <c r="V41" s="12"/>
      <c r="W41" s="12"/>
    </row>
    <row r="42" spans="3:23" x14ac:dyDescent="0.25">
      <c r="R42" s="12"/>
      <c r="S42" s="12"/>
      <c r="T42" s="12"/>
      <c r="U42" s="12"/>
      <c r="V42" s="12"/>
      <c r="W42" s="12"/>
    </row>
    <row r="43" spans="3:23" x14ac:dyDescent="0.25">
      <c r="R43" s="12"/>
      <c r="S43" s="12"/>
      <c r="T43" s="12"/>
      <c r="U43" s="12"/>
      <c r="V43" s="12"/>
      <c r="W43" s="12"/>
    </row>
    <row r="44" spans="3:23" x14ac:dyDescent="0.25">
      <c r="R44" s="12"/>
      <c r="S44" s="12"/>
      <c r="T44" s="12"/>
      <c r="U44" s="12"/>
      <c r="V44" s="12"/>
      <c r="W44" s="12"/>
    </row>
    <row r="47" spans="3:23" x14ac:dyDescent="0.25">
      <c r="C47" s="248" t="s">
        <v>99</v>
      </c>
      <c r="D47" s="248"/>
      <c r="E47" s="248"/>
      <c r="F47" s="248"/>
      <c r="G47" s="248"/>
      <c r="H47" s="248"/>
      <c r="I47" s="248"/>
      <c r="J47" s="248"/>
      <c r="K47" s="248"/>
      <c r="L47" s="248"/>
      <c r="M47" s="248"/>
      <c r="N47" s="248"/>
    </row>
    <row r="48" spans="3:23" ht="14.5" customHeight="1" x14ac:dyDescent="0.25">
      <c r="C48" s="248"/>
      <c r="D48" s="248"/>
      <c r="E48" s="248"/>
      <c r="F48" s="248"/>
      <c r="G48" s="248"/>
      <c r="H48" s="248"/>
      <c r="I48" s="248"/>
      <c r="J48" s="248"/>
      <c r="K48" s="248"/>
      <c r="L48" s="248"/>
      <c r="M48" s="248"/>
      <c r="N48" s="248"/>
      <c r="P48" s="12"/>
    </row>
    <row r="49" spans="1:16" ht="14.5" customHeight="1" x14ac:dyDescent="0.25">
      <c r="C49" s="248"/>
      <c r="D49" s="248"/>
      <c r="E49" s="248"/>
      <c r="F49" s="248"/>
      <c r="G49" s="248"/>
      <c r="H49" s="248"/>
      <c r="I49" s="248"/>
      <c r="J49" s="248"/>
      <c r="K49" s="248"/>
      <c r="L49" s="248"/>
      <c r="M49" s="248"/>
      <c r="N49" s="248"/>
      <c r="P49" s="12"/>
    </row>
    <row r="50" spans="1:16" x14ac:dyDescent="0.25">
      <c r="C50" s="248"/>
      <c r="D50" s="248"/>
      <c r="E50" s="248"/>
      <c r="F50" s="248"/>
      <c r="G50" s="248"/>
      <c r="H50" s="248"/>
      <c r="I50" s="248"/>
      <c r="J50" s="248"/>
      <c r="K50" s="248"/>
      <c r="L50" s="248"/>
      <c r="M50" s="248"/>
      <c r="N50" s="248"/>
      <c r="P50" s="12"/>
    </row>
    <row r="51" spans="1:16" x14ac:dyDescent="0.25">
      <c r="C51" s="248"/>
      <c r="D51" s="248"/>
      <c r="E51" s="248"/>
      <c r="F51" s="248"/>
      <c r="G51" s="248"/>
      <c r="H51" s="248"/>
      <c r="I51" s="248"/>
      <c r="J51" s="248"/>
      <c r="K51" s="248"/>
      <c r="L51" s="248"/>
      <c r="M51" s="248"/>
      <c r="N51" s="248"/>
      <c r="P51" s="12"/>
    </row>
    <row r="52" spans="1:16" x14ac:dyDescent="0.25">
      <c r="B52" s="12"/>
      <c r="O52" s="12"/>
      <c r="P52" s="12"/>
    </row>
    <row r="53" spans="1:16" x14ac:dyDescent="0.25">
      <c r="A53" s="76"/>
    </row>
  </sheetData>
  <mergeCells count="50">
    <mergeCell ref="B24:C24"/>
    <mergeCell ref="F24:H24"/>
    <mergeCell ref="I24:K24"/>
    <mergeCell ref="L24:O24"/>
    <mergeCell ref="C47:N51"/>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C2:Q2"/>
    <mergeCell ref="A4:N4"/>
    <mergeCell ref="A9:B9"/>
    <mergeCell ref="B11:C11"/>
    <mergeCell ref="D11:H11"/>
    <mergeCell ref="I11:K11"/>
    <mergeCell ref="L11:O11"/>
    <mergeCell ref="I10:P10"/>
    <mergeCell ref="C7:P9"/>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U51"/>
  <sheetViews>
    <sheetView workbookViewId="0">
      <selection activeCell="F3" sqref="F3"/>
    </sheetView>
  </sheetViews>
  <sheetFormatPr defaultColWidth="9.1796875" defaultRowHeight="14.5" x14ac:dyDescent="0.25"/>
  <cols>
    <col min="1" max="1" width="9.453125" style="15" customWidth="1"/>
    <col min="2" max="2" width="3" style="15" customWidth="1"/>
    <col min="3" max="3" width="7.1796875" style="15" customWidth="1"/>
    <col min="4" max="5" width="0.81640625" style="15" customWidth="1"/>
    <col min="6" max="6" width="12.7265625" style="15" customWidth="1"/>
    <col min="7" max="8" width="3.7265625" style="15" customWidth="1"/>
    <col min="9" max="9" width="15.7265625" style="15" customWidth="1"/>
    <col min="10" max="10" width="3.81640625" style="15" customWidth="1"/>
    <col min="11" max="11" width="4.26953125" style="15" customWidth="1"/>
    <col min="12" max="12" width="9.54296875" style="15" customWidth="1"/>
    <col min="13" max="13" width="2.54296875" style="15" customWidth="1"/>
    <col min="14" max="14" width="2.7265625" style="15" customWidth="1"/>
    <col min="15" max="15" width="3" style="15" customWidth="1"/>
    <col min="16" max="16" width="2.7265625" style="15" customWidth="1"/>
    <col min="17" max="17" width="8.453125" style="15" customWidth="1"/>
    <col min="18" max="18" width="9.1796875" style="15"/>
    <col min="19" max="19" width="15.81640625" style="15" customWidth="1"/>
    <col min="20" max="21" width="9.1796875" style="15"/>
    <col min="22" max="22" width="9.7265625" style="15" customWidth="1"/>
    <col min="23" max="16384" width="9.1796875" style="15"/>
  </cols>
  <sheetData>
    <row r="1" spans="1:21" ht="15" customHeight="1" x14ac:dyDescent="0.25"/>
    <row r="2" spans="1:21" ht="15.75" customHeight="1" x14ac:dyDescent="0.25">
      <c r="C2" s="243" t="s">
        <v>15</v>
      </c>
      <c r="D2" s="243"/>
      <c r="E2" s="243"/>
      <c r="F2" s="243"/>
      <c r="G2" s="243"/>
      <c r="H2" s="243"/>
      <c r="I2" s="243"/>
      <c r="J2" s="243"/>
      <c r="K2" s="243"/>
      <c r="L2" s="243"/>
      <c r="M2" s="243"/>
      <c r="N2" s="243"/>
      <c r="O2" s="243"/>
      <c r="P2" s="243"/>
      <c r="Q2" s="243"/>
    </row>
    <row r="3" spans="1:21" ht="15.75" customHeight="1" x14ac:dyDescent="0.25">
      <c r="B3" s="69"/>
      <c r="C3" s="69"/>
      <c r="D3" s="69"/>
      <c r="E3" s="69"/>
      <c r="F3" s="69"/>
      <c r="G3" s="69"/>
      <c r="H3" s="69"/>
      <c r="I3" s="69"/>
      <c r="J3" s="69"/>
      <c r="K3" s="69"/>
      <c r="L3" s="69"/>
      <c r="M3" s="69"/>
      <c r="N3" s="69"/>
    </row>
    <row r="4" spans="1:21" ht="22.15" customHeight="1" x14ac:dyDescent="0.25">
      <c r="A4" s="206"/>
      <c r="B4" s="206"/>
      <c r="C4" s="206"/>
      <c r="D4" s="206"/>
      <c r="E4" s="206"/>
      <c r="F4" s="206"/>
      <c r="G4" s="206"/>
      <c r="H4" s="206"/>
      <c r="I4" s="206"/>
      <c r="J4" s="206"/>
      <c r="K4" s="206"/>
      <c r="L4" s="206"/>
      <c r="M4" s="206"/>
      <c r="N4" s="206"/>
    </row>
    <row r="5" spans="1:21" ht="14.5" customHeight="1" x14ac:dyDescent="0.25"/>
    <row r="6" spans="1:21" ht="15.65" customHeight="1" x14ac:dyDescent="0.25">
      <c r="C6" s="40" t="s">
        <v>86</v>
      </c>
      <c r="D6" s="16"/>
      <c r="E6" s="16"/>
    </row>
    <row r="7" spans="1:21" ht="14.5" customHeight="1" x14ac:dyDescent="0.25">
      <c r="C7" s="245" t="s">
        <v>119</v>
      </c>
      <c r="D7" s="245"/>
      <c r="E7" s="245"/>
      <c r="F7" s="245"/>
      <c r="G7" s="245"/>
      <c r="H7" s="245"/>
      <c r="I7" s="245"/>
      <c r="J7" s="245"/>
      <c r="K7" s="245"/>
      <c r="L7" s="245"/>
      <c r="M7" s="245"/>
      <c r="N7" s="245"/>
      <c r="O7" s="245"/>
      <c r="P7" s="245"/>
      <c r="Q7" s="150"/>
    </row>
    <row r="8" spans="1:21" ht="14.5" customHeight="1" x14ac:dyDescent="0.25">
      <c r="C8" s="245"/>
      <c r="D8" s="245"/>
      <c r="E8" s="245"/>
      <c r="F8" s="245"/>
      <c r="G8" s="245"/>
      <c r="H8" s="245"/>
      <c r="I8" s="245"/>
      <c r="J8" s="245"/>
      <c r="K8" s="245"/>
      <c r="L8" s="245"/>
      <c r="M8" s="245"/>
      <c r="N8" s="245"/>
      <c r="O8" s="245"/>
      <c r="P8" s="245"/>
      <c r="Q8" s="150"/>
    </row>
    <row r="9" spans="1:21" ht="15" customHeight="1" x14ac:dyDescent="0.25">
      <c r="A9" s="244" t="s">
        <v>74</v>
      </c>
      <c r="B9" s="244"/>
      <c r="C9" s="245"/>
      <c r="D9" s="245"/>
      <c r="E9" s="245"/>
      <c r="F9" s="245"/>
      <c r="G9" s="245"/>
      <c r="H9" s="245"/>
      <c r="I9" s="245"/>
      <c r="J9" s="245"/>
      <c r="K9" s="245"/>
      <c r="L9" s="245"/>
      <c r="M9" s="245"/>
      <c r="N9" s="245"/>
      <c r="O9" s="245"/>
      <c r="P9" s="245"/>
      <c r="Q9" s="150"/>
    </row>
    <row r="10" spans="1:21" ht="14.5" customHeight="1" x14ac:dyDescent="0.25">
      <c r="B10" s="71" t="s">
        <v>84</v>
      </c>
      <c r="I10" s="209" t="s">
        <v>166</v>
      </c>
      <c r="J10" s="209"/>
      <c r="K10" s="209"/>
      <c r="L10" s="209"/>
      <c r="M10" s="209"/>
      <c r="N10" s="209"/>
      <c r="O10" s="209"/>
      <c r="P10" s="209"/>
    </row>
    <row r="11" spans="1:21" ht="27.65" customHeight="1" x14ac:dyDescent="0.15">
      <c r="B11" s="207" t="s">
        <v>14</v>
      </c>
      <c r="C11" s="207"/>
      <c r="D11" s="208" t="s">
        <v>93</v>
      </c>
      <c r="E11" s="208"/>
      <c r="F11" s="208"/>
      <c r="G11" s="208"/>
      <c r="H11" s="208"/>
      <c r="I11" s="208" t="s">
        <v>145</v>
      </c>
      <c r="J11" s="208"/>
      <c r="K11" s="208"/>
      <c r="L11" s="208" t="s">
        <v>21</v>
      </c>
      <c r="M11" s="208"/>
      <c r="N11" s="208"/>
      <c r="O11" s="208"/>
      <c r="P11" s="85">
        <v>3</v>
      </c>
    </row>
    <row r="12" spans="1:21" ht="13.15" customHeight="1" x14ac:dyDescent="0.25">
      <c r="B12" s="12" t="s">
        <v>13</v>
      </c>
      <c r="C12" s="12"/>
      <c r="D12" s="12"/>
      <c r="E12" s="12"/>
      <c r="F12" s="246">
        <f>'[3]Dados M2(Prt2)'!$B6</f>
        <v>15</v>
      </c>
      <c r="G12" s="246"/>
      <c r="H12" s="246"/>
      <c r="I12" s="246">
        <f>'[3]Dados M2(Prt2)'!$C6</f>
        <v>4</v>
      </c>
      <c r="J12" s="246"/>
      <c r="K12" s="246"/>
      <c r="L12" s="247">
        <f>'[3]Dados M2(Prt2)'!$G6</f>
        <v>0.21265284423179159</v>
      </c>
      <c r="M12" s="247"/>
      <c r="N12" s="247"/>
      <c r="O12" s="247"/>
      <c r="P12" s="81">
        <f t="shared" ref="P12:P17" si="0">L12</f>
        <v>0.21265284423179159</v>
      </c>
      <c r="Q12" s="73"/>
      <c r="R12" s="278">
        <v>0.1176470588235294</v>
      </c>
      <c r="S12" s="187"/>
      <c r="T12" s="190"/>
      <c r="U12" s="190"/>
    </row>
    <row r="13" spans="1:21" ht="13.15" customHeight="1" x14ac:dyDescent="0.25">
      <c r="B13" s="55" t="s">
        <v>12</v>
      </c>
      <c r="C13" s="55"/>
      <c r="D13" s="55"/>
      <c r="E13" s="55"/>
      <c r="F13" s="246">
        <f>'[3]Dados M2(Prt2)'!$B7</f>
        <v>17</v>
      </c>
      <c r="G13" s="246"/>
      <c r="H13" s="246"/>
      <c r="I13" s="246">
        <f>'[3]Dados M2(Prt2)'!$C7</f>
        <v>0</v>
      </c>
      <c r="J13" s="246"/>
      <c r="K13" s="246"/>
      <c r="L13" s="247">
        <f>'[3]Dados M2(Prt2)'!$G7</f>
        <v>0.1924001924001924</v>
      </c>
      <c r="M13" s="247"/>
      <c r="N13" s="247"/>
      <c r="O13" s="247"/>
      <c r="P13" s="81">
        <f t="shared" si="0"/>
        <v>0.1924001924001924</v>
      </c>
      <c r="Q13" s="73"/>
      <c r="R13" s="278">
        <v>0.23529411764705879</v>
      </c>
      <c r="S13" s="187"/>
      <c r="T13" s="190"/>
      <c r="U13" s="190"/>
    </row>
    <row r="14" spans="1:21" ht="13.15" customHeight="1" x14ac:dyDescent="0.25">
      <c r="B14" s="12" t="s">
        <v>11</v>
      </c>
      <c r="C14" s="12"/>
      <c r="D14" s="12"/>
      <c r="E14" s="12"/>
      <c r="F14" s="246">
        <f>'[3]Dados M2(Prt2)'!$B8</f>
        <v>10</v>
      </c>
      <c r="G14" s="246"/>
      <c r="H14" s="246"/>
      <c r="I14" s="246">
        <f>'[3]Dados M2(Prt2)'!$C8</f>
        <v>8</v>
      </c>
      <c r="J14" s="246"/>
      <c r="K14" s="246"/>
      <c r="L14" s="247">
        <f>'[3]Dados M2(Prt2)'!$G8</f>
        <v>0.55096418732782371</v>
      </c>
      <c r="M14" s="247"/>
      <c r="N14" s="247"/>
      <c r="O14" s="247"/>
      <c r="P14" s="81">
        <f t="shared" si="0"/>
        <v>0.55096418732782371</v>
      </c>
      <c r="Q14" s="73"/>
      <c r="R14" s="278">
        <v>0.3125</v>
      </c>
      <c r="S14" s="187"/>
      <c r="T14" s="190"/>
      <c r="U14" s="190"/>
    </row>
    <row r="15" spans="1:21" ht="13.15" customHeight="1" x14ac:dyDescent="0.25">
      <c r="A15" s="12"/>
      <c r="B15" s="55" t="s">
        <v>10</v>
      </c>
      <c r="C15" s="55"/>
      <c r="D15" s="55"/>
      <c r="E15" s="55"/>
      <c r="F15" s="246">
        <f>'[3]Dados M2(Prt2)'!$B9</f>
        <v>4</v>
      </c>
      <c r="G15" s="246"/>
      <c r="H15" s="246"/>
      <c r="I15" s="246">
        <f>'[3]Dados M2(Prt2)'!$C9</f>
        <v>5</v>
      </c>
      <c r="J15" s="246"/>
      <c r="K15" s="246"/>
      <c r="L15" s="247">
        <f>'[3]Dados M2(Prt2)'!$G9</f>
        <v>0.81770081770081771</v>
      </c>
      <c r="M15" s="247"/>
      <c r="N15" s="247"/>
      <c r="O15" s="247"/>
      <c r="P15" s="81">
        <f t="shared" si="0"/>
        <v>0.81770081770081771</v>
      </c>
      <c r="Q15" s="73"/>
      <c r="R15" s="278">
        <v>0.46666666666666662</v>
      </c>
      <c r="S15" s="187"/>
      <c r="T15" s="190"/>
      <c r="U15" s="190"/>
    </row>
    <row r="16" spans="1:21" ht="13.15" customHeight="1" x14ac:dyDescent="0.25">
      <c r="A16" s="12"/>
      <c r="B16" s="55" t="s">
        <v>9</v>
      </c>
      <c r="C16" s="174"/>
      <c r="D16" s="12"/>
      <c r="E16" s="12"/>
      <c r="F16" s="246">
        <f>'[3]Dados M2(Prt2)'!$B10</f>
        <v>2</v>
      </c>
      <c r="G16" s="246"/>
      <c r="H16" s="246"/>
      <c r="I16" s="246">
        <f>'[3]Dados M2(Prt2)'!$C10</f>
        <v>4</v>
      </c>
      <c r="J16" s="246"/>
      <c r="K16" s="246"/>
      <c r="L16" s="247">
        <f>'[3]Dados M2(Prt2)'!$G10</f>
        <v>0.92226613965744386</v>
      </c>
      <c r="M16" s="247"/>
      <c r="N16" s="247"/>
      <c r="O16" s="247"/>
      <c r="P16" s="81">
        <f t="shared" si="0"/>
        <v>0.92226613965744386</v>
      </c>
      <c r="Q16" s="73"/>
      <c r="R16" s="278">
        <v>0.6428571428571429</v>
      </c>
      <c r="S16" s="187"/>
      <c r="T16" s="190"/>
      <c r="U16" s="190"/>
    </row>
    <row r="17" spans="1:21" ht="13.15" customHeight="1" x14ac:dyDescent="0.25">
      <c r="A17" s="12"/>
      <c r="B17" s="55" t="s">
        <v>8</v>
      </c>
      <c r="C17" s="55"/>
      <c r="D17" s="55"/>
      <c r="E17" s="55"/>
      <c r="F17" s="246">
        <f>'[3]Dados M2(Prt2)'!$B11</f>
        <v>3</v>
      </c>
      <c r="G17" s="246"/>
      <c r="H17" s="246"/>
      <c r="I17" s="246">
        <f>'[3]Dados M2(Prt2)'!$C11</f>
        <v>1</v>
      </c>
      <c r="J17" s="246"/>
      <c r="K17" s="246"/>
      <c r="L17" s="247">
        <f>'[3]Dados M2(Prt2)'!$G11</f>
        <v>0.88888888888888884</v>
      </c>
      <c r="M17" s="247"/>
      <c r="N17" s="247"/>
      <c r="O17" s="247"/>
      <c r="P17" s="81">
        <f t="shared" si="0"/>
        <v>0.88888888888888884</v>
      </c>
      <c r="R17" s="279">
        <v>0.6428571428571429</v>
      </c>
      <c r="S17" s="190"/>
      <c r="T17" s="190"/>
      <c r="U17" s="190"/>
    </row>
    <row r="18" spans="1:21" ht="13.15" customHeight="1" x14ac:dyDescent="0.25">
      <c r="A18" s="12"/>
      <c r="B18" s="12" t="s">
        <v>7</v>
      </c>
      <c r="C18" s="12"/>
      <c r="D18" s="12"/>
      <c r="E18" s="12"/>
      <c r="F18" s="246"/>
      <c r="G18" s="246"/>
      <c r="H18" s="246"/>
      <c r="I18" s="246"/>
      <c r="J18" s="246"/>
      <c r="K18" s="246"/>
      <c r="L18" s="247"/>
      <c r="M18" s="247"/>
      <c r="N18" s="247"/>
      <c r="O18" s="247"/>
      <c r="P18" s="81"/>
      <c r="R18" s="279">
        <v>0.69230769230769229</v>
      </c>
      <c r="S18" s="190"/>
      <c r="T18" s="190"/>
      <c r="U18" s="190"/>
    </row>
    <row r="19" spans="1:21" ht="13.15" customHeight="1" x14ac:dyDescent="0.25">
      <c r="B19" s="55" t="s">
        <v>6</v>
      </c>
      <c r="C19" s="55"/>
      <c r="D19" s="55"/>
      <c r="E19" s="55"/>
      <c r="F19" s="246"/>
      <c r="G19" s="246"/>
      <c r="H19" s="246"/>
      <c r="I19" s="246"/>
      <c r="J19" s="246"/>
      <c r="K19" s="246"/>
      <c r="L19" s="247"/>
      <c r="M19" s="247"/>
      <c r="N19" s="247"/>
      <c r="O19" s="247"/>
      <c r="P19" s="81"/>
      <c r="R19" s="279">
        <v>0.76923076923076938</v>
      </c>
      <c r="S19" s="190"/>
      <c r="T19" s="190"/>
      <c r="U19" s="190"/>
    </row>
    <row r="20" spans="1:21" ht="13.15" customHeight="1" x14ac:dyDescent="0.25">
      <c r="B20" s="12" t="s">
        <v>5</v>
      </c>
      <c r="C20" s="12"/>
      <c r="D20" s="12"/>
      <c r="E20" s="12"/>
      <c r="F20" s="246"/>
      <c r="G20" s="246"/>
      <c r="H20" s="246"/>
      <c r="I20" s="246"/>
      <c r="J20" s="246"/>
      <c r="K20" s="246"/>
      <c r="L20" s="247"/>
      <c r="M20" s="247"/>
      <c r="N20" s="247"/>
      <c r="O20" s="247"/>
      <c r="P20" s="81"/>
      <c r="R20" s="279">
        <v>0.76923076923076938</v>
      </c>
      <c r="S20" s="190"/>
      <c r="T20" s="190"/>
      <c r="U20" s="190"/>
    </row>
    <row r="21" spans="1:21" ht="13.15" customHeight="1" x14ac:dyDescent="0.25">
      <c r="B21" s="55" t="s">
        <v>4</v>
      </c>
      <c r="C21" s="55"/>
      <c r="D21" s="55"/>
      <c r="E21" s="55"/>
      <c r="F21" s="246"/>
      <c r="G21" s="246"/>
      <c r="H21" s="246"/>
      <c r="I21" s="246"/>
      <c r="J21" s="246"/>
      <c r="K21" s="246"/>
      <c r="L21" s="247"/>
      <c r="M21" s="247"/>
      <c r="N21" s="247"/>
      <c r="O21" s="247"/>
      <c r="P21" s="81"/>
      <c r="R21" s="279">
        <v>0.76923076923076938</v>
      </c>
      <c r="S21" s="190"/>
      <c r="T21" s="190"/>
      <c r="U21" s="190"/>
    </row>
    <row r="22" spans="1:21" ht="13.15" customHeight="1" x14ac:dyDescent="0.25">
      <c r="B22" s="12" t="s">
        <v>3</v>
      </c>
      <c r="C22" s="12"/>
      <c r="D22" s="12"/>
      <c r="E22" s="12"/>
      <c r="F22" s="246"/>
      <c r="G22" s="246"/>
      <c r="H22" s="246"/>
      <c r="I22" s="246"/>
      <c r="J22" s="246"/>
      <c r="K22" s="246"/>
      <c r="L22" s="247"/>
      <c r="M22" s="247"/>
      <c r="N22" s="247"/>
      <c r="O22" s="247"/>
      <c r="P22" s="81"/>
      <c r="R22" s="279">
        <v>0.91666666666666652</v>
      </c>
      <c r="S22" s="190"/>
      <c r="T22" s="190"/>
      <c r="U22" s="190"/>
    </row>
    <row r="23" spans="1:21" ht="13.15" customHeight="1" x14ac:dyDescent="0.25">
      <c r="B23" s="55" t="s">
        <v>2</v>
      </c>
      <c r="C23" s="55"/>
      <c r="D23" s="55"/>
      <c r="E23" s="55"/>
      <c r="F23" s="246"/>
      <c r="G23" s="246"/>
      <c r="H23" s="246"/>
      <c r="I23" s="246"/>
      <c r="J23" s="246"/>
      <c r="K23" s="246"/>
      <c r="L23" s="247"/>
      <c r="M23" s="247"/>
      <c r="N23" s="247"/>
      <c r="O23" s="247"/>
      <c r="P23" s="81"/>
      <c r="R23" s="279">
        <v>1</v>
      </c>
      <c r="S23" s="190"/>
      <c r="T23" s="190"/>
      <c r="U23" s="190"/>
    </row>
    <row r="24" spans="1:21" ht="14.5" customHeight="1" x14ac:dyDescent="0.25">
      <c r="B24" s="207" t="s">
        <v>1</v>
      </c>
      <c r="C24" s="207"/>
      <c r="D24" s="2"/>
      <c r="E24" s="2"/>
      <c r="F24" s="212" t="s">
        <v>22</v>
      </c>
      <c r="G24" s="212"/>
      <c r="H24" s="212"/>
      <c r="I24" s="212">
        <f>SUM(I12:I23)</f>
        <v>22</v>
      </c>
      <c r="J24" s="212"/>
      <c r="K24" s="212"/>
      <c r="L24" s="214">
        <f>'[3]Dados M2(Prt2)'!$G$18</f>
        <v>0.88888888888888884</v>
      </c>
      <c r="M24" s="214"/>
      <c r="N24" s="214"/>
      <c r="O24" s="214"/>
      <c r="P24" s="84">
        <f>L24</f>
        <v>0.88888888888888884</v>
      </c>
      <c r="R24" s="279">
        <v>1</v>
      </c>
      <c r="S24" s="190"/>
      <c r="T24" s="190"/>
      <c r="U24" s="190"/>
    </row>
    <row r="25" spans="1:21" ht="13.15" customHeight="1" x14ac:dyDescent="0.25">
      <c r="B25" s="74" t="s">
        <v>91</v>
      </c>
      <c r="C25" s="74"/>
      <c r="D25" s="74"/>
      <c r="E25" s="74"/>
      <c r="F25" s="74"/>
      <c r="G25" s="74"/>
      <c r="H25" s="74"/>
      <c r="I25" s="74"/>
      <c r="J25" s="74"/>
      <c r="K25" s="74"/>
      <c r="L25" s="74"/>
      <c r="M25" s="74"/>
    </row>
    <row r="26" spans="1:21" ht="13.15" customHeight="1" x14ac:dyDescent="0.25">
      <c r="B26" s="74" t="s">
        <v>42</v>
      </c>
      <c r="C26" s="74"/>
      <c r="D26" s="74"/>
      <c r="E26" s="74"/>
      <c r="F26" s="74"/>
      <c r="G26" s="75" t="s">
        <v>0</v>
      </c>
      <c r="I26" s="74"/>
      <c r="J26" s="75" t="s">
        <v>40</v>
      </c>
      <c r="M26" s="74" t="s">
        <v>41</v>
      </c>
    </row>
    <row r="27" spans="1:21" ht="13.15" customHeight="1" x14ac:dyDescent="0.25">
      <c r="B27" s="74"/>
      <c r="C27" s="74"/>
      <c r="D27" s="74"/>
      <c r="E27" s="74"/>
      <c r="G27" s="74"/>
      <c r="H27" s="74"/>
      <c r="K27" s="74"/>
      <c r="R27" s="77" t="s">
        <v>43</v>
      </c>
    </row>
    <row r="28" spans="1:21" ht="13.15" customHeight="1" x14ac:dyDescent="0.25">
      <c r="B28" s="74"/>
      <c r="C28" s="74"/>
      <c r="D28" s="74"/>
      <c r="E28" s="74"/>
      <c r="G28" s="74"/>
      <c r="H28" s="74"/>
      <c r="I28" s="74"/>
      <c r="J28" s="74"/>
      <c r="K28" s="74"/>
      <c r="L28" s="74"/>
      <c r="M28" s="74"/>
      <c r="O28" s="10"/>
    </row>
    <row r="29" spans="1:21" ht="13.15" customHeight="1" x14ac:dyDescent="0.25">
      <c r="B29" s="74"/>
      <c r="C29" s="74"/>
      <c r="D29" s="74"/>
      <c r="E29" s="74"/>
      <c r="G29" s="74"/>
      <c r="H29" s="74"/>
      <c r="I29" s="74"/>
      <c r="J29" s="74"/>
      <c r="K29" s="74"/>
      <c r="L29" s="74"/>
      <c r="M29" s="74"/>
      <c r="O29" s="10"/>
    </row>
    <row r="30" spans="1:21" ht="14.5" customHeight="1" x14ac:dyDescent="0.25">
      <c r="O30" s="10"/>
    </row>
    <row r="31" spans="1:21" ht="14.5" customHeight="1" x14ac:dyDescent="0.25"/>
    <row r="32" spans="1:21" ht="14.5" customHeight="1" x14ac:dyDescent="0.25"/>
    <row r="33" spans="3:14" ht="14.5" customHeight="1" x14ac:dyDescent="0.25"/>
    <row r="34" spans="3:14" ht="14.5" customHeight="1" x14ac:dyDescent="0.25"/>
    <row r="35" spans="3:14" ht="14.5" customHeight="1" x14ac:dyDescent="0.25"/>
    <row r="36" spans="3:14" ht="14.5" customHeight="1" x14ac:dyDescent="0.25"/>
    <row r="37" spans="3:14" ht="14.5" customHeight="1" x14ac:dyDescent="0.25"/>
    <row r="38" spans="3:14" ht="14.5" customHeight="1" x14ac:dyDescent="0.25"/>
    <row r="39" spans="3:14" ht="14.5" customHeight="1" x14ac:dyDescent="0.25"/>
    <row r="46" spans="3:14" x14ac:dyDescent="0.25">
      <c r="C46" s="248" t="s">
        <v>120</v>
      </c>
      <c r="D46" s="248"/>
      <c r="E46" s="248"/>
      <c r="F46" s="248"/>
      <c r="G46" s="248"/>
      <c r="H46" s="248"/>
      <c r="I46" s="248"/>
      <c r="J46" s="248"/>
      <c r="K46" s="248"/>
      <c r="L46" s="248"/>
      <c r="M46" s="248"/>
      <c r="N46" s="248"/>
    </row>
    <row r="47" spans="3:14" ht="14.5" customHeight="1" x14ac:dyDescent="0.25">
      <c r="C47" s="248"/>
      <c r="D47" s="248"/>
      <c r="E47" s="248"/>
      <c r="F47" s="248"/>
      <c r="G47" s="248"/>
      <c r="H47" s="248"/>
      <c r="I47" s="248"/>
      <c r="J47" s="248"/>
      <c r="K47" s="248"/>
      <c r="L47" s="248"/>
      <c r="M47" s="248"/>
      <c r="N47" s="248"/>
    </row>
    <row r="48" spans="3:14" ht="31.5" customHeight="1" x14ac:dyDescent="0.25">
      <c r="C48" s="248"/>
      <c r="D48" s="248"/>
      <c r="E48" s="248"/>
      <c r="F48" s="248"/>
      <c r="G48" s="248"/>
      <c r="H48" s="248"/>
      <c r="I48" s="248"/>
      <c r="J48" s="248"/>
      <c r="K48" s="248"/>
      <c r="L48" s="248"/>
      <c r="M48" s="248"/>
      <c r="N48" s="248"/>
    </row>
    <row r="49" spans="1:16" ht="24.75" customHeight="1" x14ac:dyDescent="0.25"/>
    <row r="51" spans="1:16" x14ac:dyDescent="0.25">
      <c r="A51" s="76"/>
      <c r="B51" s="12"/>
      <c r="O51" s="12"/>
      <c r="P51" s="12"/>
    </row>
  </sheetData>
  <mergeCells count="50">
    <mergeCell ref="B24:C24"/>
    <mergeCell ref="F24:H24"/>
    <mergeCell ref="I24:K24"/>
    <mergeCell ref="L24:O24"/>
    <mergeCell ref="C46:N48"/>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B11:C11"/>
    <mergeCell ref="D11:H11"/>
    <mergeCell ref="I11:K11"/>
    <mergeCell ref="L11:O11"/>
    <mergeCell ref="C2:Q2"/>
    <mergeCell ref="A4:N4"/>
    <mergeCell ref="C7:P9"/>
    <mergeCell ref="A9:B9"/>
    <mergeCell ref="I10:P10"/>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pageSetUpPr fitToPage="1"/>
  </sheetPr>
  <dimension ref="A1:X53"/>
  <sheetViews>
    <sheetView workbookViewId="0">
      <selection activeCell="F3" sqref="F3"/>
    </sheetView>
  </sheetViews>
  <sheetFormatPr defaultColWidth="8.81640625" defaultRowHeight="14.5" x14ac:dyDescent="0.35"/>
  <cols>
    <col min="1" max="1" width="9.453125" style="5" customWidth="1"/>
    <col min="2" max="2" width="3" style="5" customWidth="1"/>
    <col min="3" max="3" width="7.1796875" style="5" customWidth="1"/>
    <col min="4" max="5" width="0.81640625" style="5" customWidth="1"/>
    <col min="6" max="6" width="12.7265625" style="5" customWidth="1"/>
    <col min="7" max="7" width="3.81640625" style="5" customWidth="1"/>
    <col min="8" max="8" width="3.453125" style="5" customWidth="1"/>
    <col min="9" max="9" width="15.7265625" style="5" customWidth="1"/>
    <col min="10" max="10" width="3.81640625" style="5" customWidth="1"/>
    <col min="11" max="11" width="3.7265625" style="5" customWidth="1"/>
    <col min="12" max="12" width="9.54296875" style="5" customWidth="1"/>
    <col min="13" max="13" width="2.54296875" style="5" customWidth="1"/>
    <col min="14" max="14" width="2.7265625" style="5" customWidth="1"/>
    <col min="15" max="15" width="3" style="5" customWidth="1"/>
    <col min="16" max="16" width="2.7265625" style="5" customWidth="1"/>
    <col min="17" max="17" width="8.7265625" style="5" customWidth="1"/>
    <col min="18" max="21" width="8.81640625" style="5"/>
    <col min="22" max="22" width="9.7265625" style="5" customWidth="1"/>
    <col min="23" max="16384" width="8.81640625" style="5"/>
  </cols>
  <sheetData>
    <row r="1" spans="1:24" ht="15" customHeight="1" x14ac:dyDescent="0.35"/>
    <row r="2" spans="1:24" ht="15.75" customHeight="1" x14ac:dyDescent="0.35">
      <c r="C2" s="202" t="s">
        <v>15</v>
      </c>
      <c r="D2" s="202"/>
      <c r="E2" s="202"/>
      <c r="F2" s="202"/>
      <c r="G2" s="202"/>
      <c r="H2" s="202"/>
      <c r="I2" s="202"/>
      <c r="J2" s="202"/>
      <c r="K2" s="202"/>
      <c r="L2" s="202"/>
      <c r="M2" s="202"/>
      <c r="N2" s="202"/>
      <c r="O2" s="202"/>
      <c r="P2" s="202"/>
      <c r="Q2" s="202"/>
    </row>
    <row r="3" spans="1:24" ht="15.75" customHeight="1" x14ac:dyDescent="0.35">
      <c r="B3" s="6"/>
      <c r="C3" s="6"/>
      <c r="D3" s="6"/>
      <c r="E3" s="6"/>
      <c r="F3" s="6"/>
      <c r="G3" s="6"/>
      <c r="H3" s="6"/>
      <c r="I3" s="6"/>
      <c r="J3" s="6"/>
      <c r="K3" s="6"/>
      <c r="L3" s="6"/>
      <c r="M3" s="6"/>
      <c r="N3" s="6"/>
    </row>
    <row r="4" spans="1:24" ht="22.15" customHeight="1" x14ac:dyDescent="0.35">
      <c r="A4" s="206"/>
      <c r="B4" s="206"/>
      <c r="C4" s="206"/>
      <c r="D4" s="206"/>
      <c r="E4" s="206"/>
      <c r="F4" s="206"/>
      <c r="G4" s="206"/>
      <c r="H4" s="206"/>
      <c r="I4" s="206"/>
      <c r="J4" s="206"/>
      <c r="K4" s="206"/>
      <c r="L4" s="206"/>
      <c r="M4" s="206"/>
      <c r="N4" s="206"/>
    </row>
    <row r="5" spans="1:24" ht="14.5" customHeight="1" x14ac:dyDescent="0.35"/>
    <row r="6" spans="1:24" ht="15.65" customHeight="1" x14ac:dyDescent="0.35">
      <c r="C6" s="40" t="s">
        <v>86</v>
      </c>
      <c r="D6" s="16"/>
      <c r="E6" s="16"/>
    </row>
    <row r="7" spans="1:24" ht="14.5" customHeight="1" x14ac:dyDescent="0.35">
      <c r="C7" s="233" t="s">
        <v>119</v>
      </c>
      <c r="D7" s="233"/>
      <c r="E7" s="233"/>
      <c r="F7" s="233"/>
      <c r="G7" s="233"/>
      <c r="H7" s="233"/>
      <c r="I7" s="233"/>
      <c r="J7" s="233"/>
      <c r="K7" s="233"/>
      <c r="L7" s="233"/>
      <c r="M7" s="233"/>
      <c r="N7" s="233"/>
      <c r="O7" s="233"/>
      <c r="P7" s="233"/>
      <c r="Q7" s="150"/>
    </row>
    <row r="8" spans="1:24" ht="14.5" customHeight="1" x14ac:dyDescent="0.35">
      <c r="C8" s="233"/>
      <c r="D8" s="233"/>
      <c r="E8" s="233"/>
      <c r="F8" s="233"/>
      <c r="G8" s="233"/>
      <c r="H8" s="233"/>
      <c r="I8" s="233"/>
      <c r="J8" s="233"/>
      <c r="K8" s="233"/>
      <c r="L8" s="233"/>
      <c r="M8" s="233"/>
      <c r="N8" s="233"/>
      <c r="O8" s="233"/>
      <c r="P8" s="233"/>
      <c r="Q8" s="150"/>
    </row>
    <row r="9" spans="1:24" ht="12" customHeight="1" x14ac:dyDescent="0.35">
      <c r="A9" s="249" t="s">
        <v>74</v>
      </c>
      <c r="B9" s="249"/>
      <c r="C9" s="233"/>
      <c r="D9" s="233"/>
      <c r="E9" s="233"/>
      <c r="F9" s="233"/>
      <c r="G9" s="233"/>
      <c r="H9" s="233"/>
      <c r="I9" s="233"/>
      <c r="J9" s="233"/>
      <c r="K9" s="233"/>
      <c r="L9" s="233"/>
      <c r="M9" s="233"/>
      <c r="N9" s="233"/>
      <c r="O9" s="233"/>
      <c r="P9" s="233"/>
    </row>
    <row r="10" spans="1:24" ht="14.5" customHeight="1" x14ac:dyDescent="0.35">
      <c r="B10" s="41" t="s">
        <v>90</v>
      </c>
      <c r="I10" s="209" t="s">
        <v>166</v>
      </c>
      <c r="J10" s="209"/>
      <c r="K10" s="209"/>
      <c r="L10" s="209"/>
      <c r="M10" s="209"/>
      <c r="N10" s="209"/>
      <c r="O10" s="209"/>
      <c r="P10" s="209"/>
    </row>
    <row r="11" spans="1:24" ht="27.65" customHeight="1" x14ac:dyDescent="0.35">
      <c r="B11" s="207" t="s">
        <v>14</v>
      </c>
      <c r="C11" s="207"/>
      <c r="D11" s="208" t="s">
        <v>93</v>
      </c>
      <c r="E11" s="208"/>
      <c r="F11" s="208"/>
      <c r="G11" s="208"/>
      <c r="H11" s="208"/>
      <c r="I11" s="208" t="s">
        <v>85</v>
      </c>
      <c r="J11" s="208"/>
      <c r="K11" s="208"/>
      <c r="L11" s="208" t="s">
        <v>21</v>
      </c>
      <c r="M11" s="208"/>
      <c r="N11" s="208"/>
      <c r="O11" s="208"/>
      <c r="P11" s="85">
        <v>3</v>
      </c>
      <c r="S11" s="15"/>
      <c r="T11" s="15"/>
      <c r="U11" s="15"/>
      <c r="V11" s="15"/>
      <c r="W11" s="15"/>
      <c r="X11" s="15"/>
    </row>
    <row r="12" spans="1:24" ht="13.15" customHeight="1" x14ac:dyDescent="0.35">
      <c r="B12" s="12" t="s">
        <v>13</v>
      </c>
      <c r="C12" s="12"/>
      <c r="D12" s="7"/>
      <c r="E12" s="7"/>
      <c r="F12" s="246">
        <f>'[3]Dados M2(Prt2)'!$B23</f>
        <v>27</v>
      </c>
      <c r="G12" s="246"/>
      <c r="H12" s="246"/>
      <c r="I12" s="246">
        <f>'[3]Dados M2(Prt2)'!$C23</f>
        <v>3</v>
      </c>
      <c r="J12" s="246"/>
      <c r="K12" s="246"/>
      <c r="L12" s="247">
        <f>'[3]Dados M2(Prt2)'!$G23</f>
        <v>0.10101010101010102</v>
      </c>
      <c r="M12" s="247"/>
      <c r="N12" s="247"/>
      <c r="O12" s="247"/>
      <c r="P12" s="80">
        <f t="shared" ref="P12:P17" si="0">L12</f>
        <v>0.10101010101010102</v>
      </c>
      <c r="Q12" s="8"/>
      <c r="R12" s="283">
        <v>3.1055900621118012E-2</v>
      </c>
      <c r="S12" s="193"/>
      <c r="T12" s="194"/>
      <c r="U12" s="194"/>
      <c r="V12" s="15"/>
      <c r="W12" s="15"/>
      <c r="X12" s="15"/>
    </row>
    <row r="13" spans="1:24" ht="13.15" customHeight="1" x14ac:dyDescent="0.35">
      <c r="B13" s="55" t="s">
        <v>12</v>
      </c>
      <c r="C13" s="55"/>
      <c r="D13" s="3"/>
      <c r="E13" s="3"/>
      <c r="F13" s="246">
        <f>'[3]Dados M2(Prt2)'!$B24</f>
        <v>27</v>
      </c>
      <c r="G13" s="246"/>
      <c r="H13" s="246"/>
      <c r="I13" s="246">
        <f>'[3]Dados M2(Prt2)'!$C24</f>
        <v>34</v>
      </c>
      <c r="J13" s="246"/>
      <c r="K13" s="246"/>
      <c r="L13" s="247">
        <f>'[3]Dados M2(Prt2)'!$G24</f>
        <v>0.58396464646464641</v>
      </c>
      <c r="M13" s="247"/>
      <c r="N13" s="247"/>
      <c r="O13" s="247"/>
      <c r="P13" s="80">
        <f t="shared" si="0"/>
        <v>0.58396464646464641</v>
      </c>
      <c r="Q13" s="8"/>
      <c r="R13" s="283">
        <v>0.57232704402515722</v>
      </c>
      <c r="S13" s="193"/>
      <c r="T13" s="194"/>
      <c r="U13" s="194"/>
      <c r="V13" s="15"/>
      <c r="W13" s="15"/>
      <c r="X13" s="15"/>
    </row>
    <row r="14" spans="1:24" ht="13.15" customHeight="1" x14ac:dyDescent="0.35">
      <c r="B14" s="12" t="s">
        <v>11</v>
      </c>
      <c r="C14" s="12"/>
      <c r="D14" s="7"/>
      <c r="E14" s="7"/>
      <c r="F14" s="246">
        <f>'[3]Dados M2(Prt2)'!$B25</f>
        <v>21</v>
      </c>
      <c r="G14" s="246"/>
      <c r="H14" s="246"/>
      <c r="I14" s="246">
        <f>'[3]Dados M2(Prt2)'!$C25</f>
        <v>60</v>
      </c>
      <c r="J14" s="246"/>
      <c r="K14" s="246"/>
      <c r="L14" s="247">
        <f>'[3]Dados M2(Prt2)'!$G25</f>
        <v>0.83033727101523713</v>
      </c>
      <c r="M14" s="247"/>
      <c r="N14" s="247"/>
      <c r="O14" s="247"/>
      <c r="P14" s="80">
        <f t="shared" si="0"/>
        <v>0.83033727101523713</v>
      </c>
      <c r="Q14" s="8"/>
      <c r="R14" s="283">
        <v>0.73584905660377364</v>
      </c>
      <c r="S14" s="193"/>
      <c r="T14" s="194"/>
      <c r="U14" s="194"/>
      <c r="V14" s="15"/>
      <c r="W14" s="15"/>
      <c r="X14" s="15"/>
    </row>
    <row r="15" spans="1:24" ht="13.15" customHeight="1" x14ac:dyDescent="0.35">
      <c r="A15" s="7"/>
      <c r="B15" s="55" t="s">
        <v>10</v>
      </c>
      <c r="C15" s="55"/>
      <c r="D15" s="3"/>
      <c r="E15" s="3"/>
      <c r="F15" s="246">
        <f>'[3]Dados M2(Prt2)'!$B26</f>
        <v>18</v>
      </c>
      <c r="G15" s="246"/>
      <c r="H15" s="246"/>
      <c r="I15" s="246">
        <f>'[3]Dados M2(Prt2)'!$C26</f>
        <v>46</v>
      </c>
      <c r="J15" s="246"/>
      <c r="K15" s="246"/>
      <c r="L15" s="247">
        <f>'[3]Dados M2(Prt2)'!$G26</f>
        <v>0.8971704623878537</v>
      </c>
      <c r="M15" s="247"/>
      <c r="N15" s="247"/>
      <c r="O15" s="247"/>
      <c r="P15" s="80">
        <f t="shared" si="0"/>
        <v>0.8971704623878537</v>
      </c>
      <c r="Q15" s="8"/>
      <c r="R15" s="283">
        <v>0.82278481012658233</v>
      </c>
      <c r="S15" s="193"/>
      <c r="T15" s="194"/>
      <c r="U15" s="194"/>
      <c r="V15" s="15"/>
      <c r="W15" s="15"/>
      <c r="X15" s="15"/>
    </row>
    <row r="16" spans="1:24" ht="13.15" customHeight="1" x14ac:dyDescent="0.35">
      <c r="A16" s="7"/>
      <c r="B16" s="55" t="s">
        <v>9</v>
      </c>
      <c r="C16" s="174"/>
      <c r="D16" s="7"/>
      <c r="E16" s="7"/>
      <c r="F16" s="246">
        <f>'[3]Dados M2(Prt2)'!$B27</f>
        <v>0</v>
      </c>
      <c r="G16" s="246"/>
      <c r="H16" s="246"/>
      <c r="I16" s="246">
        <f>'[3]Dados M2(Prt2)'!$C27</f>
        <v>55</v>
      </c>
      <c r="J16" s="246"/>
      <c r="K16" s="246"/>
      <c r="L16" s="247">
        <f>'[3]Dados M2(Prt2)'!$G27</f>
        <v>1.0101010101010102</v>
      </c>
      <c r="M16" s="247"/>
      <c r="N16" s="247"/>
      <c r="O16" s="247"/>
      <c r="P16" s="80">
        <f t="shared" si="0"/>
        <v>1.0101010101010102</v>
      </c>
      <c r="Q16" s="8"/>
      <c r="R16" s="283">
        <v>0.86708860759493656</v>
      </c>
      <c r="S16" s="193"/>
      <c r="T16" s="194"/>
      <c r="U16" s="194"/>
      <c r="V16" s="15"/>
      <c r="W16" s="15"/>
      <c r="X16" s="15"/>
    </row>
    <row r="17" spans="1:24" ht="13.15" customHeight="1" x14ac:dyDescent="0.35">
      <c r="A17" s="7"/>
      <c r="B17" s="55" t="s">
        <v>8</v>
      </c>
      <c r="C17" s="55"/>
      <c r="D17" s="3"/>
      <c r="E17" s="3"/>
      <c r="F17" s="246">
        <f>'[3]Dados M2(Prt2)'!$B28</f>
        <v>0</v>
      </c>
      <c r="G17" s="246"/>
      <c r="H17" s="246"/>
      <c r="I17" s="246">
        <f>'[3]Dados M2(Prt2)'!$C28</f>
        <v>45</v>
      </c>
      <c r="J17" s="246"/>
      <c r="K17" s="246"/>
      <c r="L17" s="247">
        <f>'[3]Dados M2(Prt2)'!$G28</f>
        <v>1.0101010101010102</v>
      </c>
      <c r="M17" s="247"/>
      <c r="N17" s="247"/>
      <c r="O17" s="247"/>
      <c r="P17" s="80">
        <f t="shared" si="0"/>
        <v>1.0101010101010102</v>
      </c>
      <c r="R17" s="284">
        <v>0.9426751592356688</v>
      </c>
      <c r="S17" s="194"/>
      <c r="T17" s="194"/>
      <c r="U17" s="194"/>
      <c r="V17" s="15"/>
      <c r="W17" s="15"/>
      <c r="X17" s="15"/>
    </row>
    <row r="18" spans="1:24" ht="13.15" customHeight="1" x14ac:dyDescent="0.35">
      <c r="A18" s="7"/>
      <c r="B18" s="12" t="s">
        <v>7</v>
      </c>
      <c r="C18" s="12"/>
      <c r="D18" s="7"/>
      <c r="E18" s="7"/>
      <c r="F18" s="246"/>
      <c r="G18" s="246"/>
      <c r="H18" s="246"/>
      <c r="I18" s="246"/>
      <c r="J18" s="246"/>
      <c r="K18" s="246"/>
      <c r="L18" s="247"/>
      <c r="M18" s="247"/>
      <c r="N18" s="247"/>
      <c r="O18" s="247"/>
      <c r="P18" s="80"/>
      <c r="R18" s="284">
        <v>0.97452229299363058</v>
      </c>
      <c r="S18" s="194"/>
      <c r="T18" s="194"/>
      <c r="U18" s="194"/>
      <c r="V18" s="15"/>
      <c r="W18" s="15"/>
      <c r="X18" s="15"/>
    </row>
    <row r="19" spans="1:24" ht="13.15" customHeight="1" x14ac:dyDescent="0.35">
      <c r="B19" s="55" t="s">
        <v>6</v>
      </c>
      <c r="C19" s="55"/>
      <c r="D19" s="3"/>
      <c r="E19" s="3"/>
      <c r="F19" s="246"/>
      <c r="G19" s="246"/>
      <c r="H19" s="246"/>
      <c r="I19" s="246"/>
      <c r="J19" s="246"/>
      <c r="K19" s="246"/>
      <c r="L19" s="247"/>
      <c r="M19" s="247"/>
      <c r="N19" s="247"/>
      <c r="O19" s="247"/>
      <c r="P19" s="80"/>
      <c r="R19" s="284">
        <v>0.98726114649681529</v>
      </c>
      <c r="S19" s="194"/>
      <c r="T19" s="194"/>
      <c r="U19" s="194"/>
      <c r="V19" s="15"/>
      <c r="W19" s="15"/>
      <c r="X19" s="15"/>
    </row>
    <row r="20" spans="1:24" ht="13.15" customHeight="1" x14ac:dyDescent="0.35">
      <c r="B20" s="12" t="s">
        <v>5</v>
      </c>
      <c r="C20" s="12"/>
      <c r="D20" s="7"/>
      <c r="E20" s="7"/>
      <c r="F20" s="246"/>
      <c r="G20" s="246"/>
      <c r="H20" s="246"/>
      <c r="I20" s="246"/>
      <c r="J20" s="246"/>
      <c r="K20" s="246"/>
      <c r="L20" s="247"/>
      <c r="M20" s="247"/>
      <c r="N20" s="247"/>
      <c r="O20" s="247"/>
      <c r="P20" s="80"/>
      <c r="R20" s="284">
        <v>0.98726114649681529</v>
      </c>
      <c r="S20" s="194"/>
      <c r="T20" s="194"/>
      <c r="U20" s="194"/>
      <c r="V20" s="15"/>
      <c r="W20" s="15"/>
      <c r="X20" s="15"/>
    </row>
    <row r="21" spans="1:24" ht="13.15" customHeight="1" x14ac:dyDescent="0.35">
      <c r="B21" s="55" t="s">
        <v>4</v>
      </c>
      <c r="C21" s="55"/>
      <c r="D21" s="3"/>
      <c r="E21" s="3"/>
      <c r="F21" s="246"/>
      <c r="G21" s="246"/>
      <c r="H21" s="246"/>
      <c r="I21" s="246"/>
      <c r="J21" s="246"/>
      <c r="K21" s="246"/>
      <c r="L21" s="247"/>
      <c r="M21" s="247"/>
      <c r="N21" s="247"/>
      <c r="O21" s="247"/>
      <c r="P21" s="80"/>
      <c r="R21" s="283">
        <v>1</v>
      </c>
      <c r="S21" s="193"/>
      <c r="T21" s="193"/>
      <c r="U21" s="193"/>
    </row>
    <row r="22" spans="1:24" ht="13.15" customHeight="1" x14ac:dyDescent="0.35">
      <c r="B22" s="12" t="s">
        <v>3</v>
      </c>
      <c r="C22" s="12"/>
      <c r="D22" s="7"/>
      <c r="E22" s="7"/>
      <c r="F22" s="246"/>
      <c r="G22" s="246"/>
      <c r="H22" s="246"/>
      <c r="I22" s="246"/>
      <c r="J22" s="246"/>
      <c r="K22" s="246"/>
      <c r="L22" s="247"/>
      <c r="M22" s="247"/>
      <c r="N22" s="247"/>
      <c r="O22" s="247"/>
      <c r="P22" s="80"/>
      <c r="R22" s="283">
        <v>1</v>
      </c>
      <c r="S22" s="193"/>
      <c r="T22" s="193"/>
      <c r="U22" s="193"/>
    </row>
    <row r="23" spans="1:24" ht="13.15" customHeight="1" x14ac:dyDescent="0.35">
      <c r="B23" s="55" t="s">
        <v>2</v>
      </c>
      <c r="C23" s="55"/>
      <c r="D23" s="3"/>
      <c r="E23" s="3"/>
      <c r="F23" s="246"/>
      <c r="G23" s="246"/>
      <c r="H23" s="246"/>
      <c r="I23" s="246"/>
      <c r="J23" s="246"/>
      <c r="K23" s="246"/>
      <c r="L23" s="247"/>
      <c r="M23" s="247"/>
      <c r="N23" s="247"/>
      <c r="O23" s="247"/>
      <c r="P23" s="80"/>
      <c r="R23" s="283">
        <v>1</v>
      </c>
      <c r="S23" s="193"/>
      <c r="T23" s="193"/>
      <c r="U23" s="193"/>
    </row>
    <row r="24" spans="1:24" ht="14.5" customHeight="1" x14ac:dyDescent="0.35">
      <c r="B24" s="207" t="s">
        <v>1</v>
      </c>
      <c r="C24" s="207"/>
      <c r="D24" s="2"/>
      <c r="E24" s="2"/>
      <c r="F24" s="212" t="s">
        <v>38</v>
      </c>
      <c r="G24" s="212"/>
      <c r="H24" s="212"/>
      <c r="I24" s="212">
        <f>SUM(I12:I23)</f>
        <v>243</v>
      </c>
      <c r="J24" s="212"/>
      <c r="K24" s="212"/>
      <c r="L24" s="214">
        <f>'[3]Dados M2(Prt2)'!$G$35</f>
        <v>1.0101010101010102</v>
      </c>
      <c r="M24" s="214"/>
      <c r="N24" s="214"/>
      <c r="O24" s="214"/>
      <c r="P24" s="83">
        <f>L24</f>
        <v>1.0101010101010102</v>
      </c>
      <c r="R24" s="283">
        <v>1</v>
      </c>
      <c r="S24" s="193"/>
      <c r="T24" s="193"/>
      <c r="U24" s="193"/>
    </row>
    <row r="25" spans="1:24" ht="13.15" customHeight="1" x14ac:dyDescent="0.35">
      <c r="B25" s="74" t="s">
        <v>91</v>
      </c>
      <c r="C25" s="9"/>
      <c r="D25" s="9"/>
      <c r="E25" s="9"/>
      <c r="F25" s="9"/>
      <c r="G25" s="9"/>
      <c r="H25" s="9"/>
      <c r="I25" s="9"/>
      <c r="J25" s="9"/>
      <c r="K25" s="9"/>
      <c r="L25" s="9"/>
      <c r="M25" s="9"/>
      <c r="R25" s="282"/>
    </row>
    <row r="26" spans="1:24" ht="13.15" customHeight="1" x14ac:dyDescent="0.35">
      <c r="B26" s="9" t="s">
        <v>42</v>
      </c>
      <c r="C26" s="9"/>
      <c r="D26" s="9"/>
      <c r="E26" s="9"/>
      <c r="F26" s="9"/>
      <c r="G26" s="68" t="s">
        <v>0</v>
      </c>
      <c r="I26" s="9"/>
      <c r="J26" s="68" t="s">
        <v>40</v>
      </c>
      <c r="M26" s="9" t="s">
        <v>41</v>
      </c>
    </row>
    <row r="27" spans="1:24" ht="13.15" customHeight="1" x14ac:dyDescent="0.35">
      <c r="B27" s="9"/>
      <c r="C27" s="9"/>
      <c r="D27" s="9"/>
      <c r="E27" s="9"/>
      <c r="G27" s="9"/>
      <c r="H27" s="9"/>
      <c r="K27" s="9"/>
    </row>
    <row r="28" spans="1:24" ht="13.15" customHeight="1" x14ac:dyDescent="0.35">
      <c r="B28" s="9"/>
      <c r="C28" s="9"/>
      <c r="D28" s="9"/>
      <c r="E28" s="9"/>
      <c r="G28" s="9"/>
      <c r="H28" s="9"/>
      <c r="I28" s="9"/>
      <c r="K28" s="9"/>
      <c r="L28" s="9"/>
      <c r="M28" s="9"/>
      <c r="O28" s="10"/>
    </row>
    <row r="29" spans="1:24" ht="13.15" customHeight="1" x14ac:dyDescent="0.35">
      <c r="B29" s="9"/>
      <c r="C29" s="9"/>
      <c r="D29" s="9"/>
      <c r="E29" s="9"/>
      <c r="G29" s="9"/>
      <c r="H29" s="9"/>
      <c r="I29" s="21"/>
      <c r="L29" s="9"/>
      <c r="M29" s="9"/>
      <c r="O29" s="10"/>
    </row>
    <row r="30" spans="1:24" ht="14.5" customHeight="1" x14ac:dyDescent="0.35">
      <c r="O30" s="10"/>
    </row>
    <row r="31" spans="1:24" ht="14.5" customHeight="1" x14ac:dyDescent="0.35"/>
    <row r="32" spans="1:24" ht="14.5" customHeight="1" x14ac:dyDescent="0.35"/>
    <row r="33" spans="2:16" ht="14.5" customHeight="1" x14ac:dyDescent="0.35"/>
    <row r="34" spans="2:16" ht="14.5" customHeight="1" x14ac:dyDescent="0.35"/>
    <row r="35" spans="2:16" ht="14.5" customHeight="1" x14ac:dyDescent="0.35"/>
    <row r="36" spans="2:16" ht="14.5" customHeight="1" x14ac:dyDescent="0.35"/>
    <row r="37" spans="2:16" ht="14.5" customHeight="1" x14ac:dyDescent="0.35"/>
    <row r="38" spans="2:16" ht="14.5" customHeight="1" x14ac:dyDescent="0.35"/>
    <row r="39" spans="2:16" ht="14.5" customHeight="1" x14ac:dyDescent="0.35"/>
    <row r="46" spans="2:16" ht="15" customHeight="1" x14ac:dyDescent="0.35">
      <c r="C46" s="250" t="s">
        <v>120</v>
      </c>
      <c r="D46" s="250"/>
      <c r="E46" s="250"/>
      <c r="F46" s="250"/>
      <c r="G46" s="250"/>
      <c r="H46" s="250"/>
      <c r="I46" s="250"/>
      <c r="J46" s="250"/>
      <c r="K46" s="250"/>
      <c r="L46" s="250"/>
      <c r="M46" s="250"/>
      <c r="N46" s="250"/>
    </row>
    <row r="47" spans="2:16" ht="14.5" customHeight="1" x14ac:dyDescent="0.35">
      <c r="C47" s="250"/>
      <c r="D47" s="250"/>
      <c r="E47" s="250"/>
      <c r="F47" s="250"/>
      <c r="G47" s="250"/>
      <c r="H47" s="250"/>
      <c r="I47" s="250"/>
      <c r="J47" s="250"/>
      <c r="K47" s="250"/>
      <c r="L47" s="250"/>
      <c r="M47" s="250"/>
      <c r="N47" s="250"/>
      <c r="O47" s="20"/>
      <c r="P47" s="11"/>
    </row>
    <row r="48" spans="2:16" ht="14.5" customHeight="1" x14ac:dyDescent="0.35">
      <c r="B48" s="20"/>
      <c r="C48" s="250"/>
      <c r="D48" s="250"/>
      <c r="E48" s="250"/>
      <c r="F48" s="250"/>
      <c r="G48" s="250"/>
      <c r="H48" s="250"/>
      <c r="I48" s="250"/>
      <c r="J48" s="250"/>
      <c r="K48" s="250"/>
      <c r="L48" s="250"/>
      <c r="M48" s="250"/>
      <c r="N48" s="250"/>
      <c r="O48" s="20"/>
      <c r="P48" s="11"/>
    </row>
    <row r="49" spans="1:16" ht="18.75" customHeight="1" x14ac:dyDescent="0.35">
      <c r="B49" s="20"/>
      <c r="C49" s="250"/>
      <c r="D49" s="250"/>
      <c r="E49" s="250"/>
      <c r="F49" s="250"/>
      <c r="G49" s="250"/>
      <c r="H49" s="250"/>
      <c r="I49" s="250"/>
      <c r="J49" s="250"/>
      <c r="K49" s="250"/>
      <c r="L49" s="250"/>
      <c r="M49" s="250"/>
      <c r="N49" s="250"/>
      <c r="O49" s="20"/>
      <c r="P49" s="11"/>
    </row>
    <row r="50" spans="1:16" x14ac:dyDescent="0.35">
      <c r="B50" s="20"/>
      <c r="C50" s="20"/>
      <c r="D50" s="20"/>
      <c r="E50" s="20"/>
      <c r="F50" s="20"/>
      <c r="G50" s="20"/>
      <c r="H50" s="20"/>
      <c r="I50" s="20"/>
      <c r="J50" s="20"/>
      <c r="K50" s="20"/>
      <c r="L50" s="20"/>
      <c r="M50" s="20"/>
      <c r="N50" s="20"/>
      <c r="O50" s="20"/>
      <c r="P50" s="11"/>
    </row>
    <row r="51" spans="1:16" x14ac:dyDescent="0.35">
      <c r="B51" s="11"/>
      <c r="C51" s="11"/>
      <c r="D51" s="11"/>
      <c r="E51" s="11"/>
      <c r="F51" s="11"/>
      <c r="G51" s="11"/>
      <c r="H51" s="11"/>
      <c r="I51" s="11"/>
      <c r="J51" s="11"/>
      <c r="K51" s="11"/>
      <c r="L51" s="11"/>
      <c r="M51" s="11"/>
      <c r="N51" s="11"/>
      <c r="O51" s="11"/>
      <c r="P51" s="11"/>
    </row>
    <row r="52" spans="1:16" x14ac:dyDescent="0.35">
      <c r="B52" s="11"/>
      <c r="C52" s="11"/>
      <c r="D52" s="11"/>
      <c r="E52" s="11"/>
      <c r="F52" s="11"/>
      <c r="G52" s="11"/>
      <c r="H52" s="11"/>
      <c r="I52" s="11"/>
      <c r="J52" s="11"/>
      <c r="K52" s="11"/>
      <c r="L52" s="11"/>
      <c r="M52" s="11"/>
      <c r="N52" s="11"/>
      <c r="O52" s="11"/>
      <c r="P52" s="11"/>
    </row>
    <row r="53" spans="1:16" x14ac:dyDescent="0.35">
      <c r="A53" s="13"/>
    </row>
  </sheetData>
  <mergeCells count="50">
    <mergeCell ref="B24:C24"/>
    <mergeCell ref="F24:H24"/>
    <mergeCell ref="I24:K24"/>
    <mergeCell ref="L24:O24"/>
    <mergeCell ref="C46:N49"/>
    <mergeCell ref="F22:H22"/>
    <mergeCell ref="I22:K22"/>
    <mergeCell ref="L22:O22"/>
    <mergeCell ref="F23:H23"/>
    <mergeCell ref="I23:K23"/>
    <mergeCell ref="L23:O23"/>
    <mergeCell ref="F20:H20"/>
    <mergeCell ref="I20:K20"/>
    <mergeCell ref="L20:O20"/>
    <mergeCell ref="F21:H21"/>
    <mergeCell ref="I21:K21"/>
    <mergeCell ref="L21:O21"/>
    <mergeCell ref="F18:H18"/>
    <mergeCell ref="I18:K18"/>
    <mergeCell ref="L18:O18"/>
    <mergeCell ref="F19:H19"/>
    <mergeCell ref="I19:K19"/>
    <mergeCell ref="L19:O19"/>
    <mergeCell ref="F16:H16"/>
    <mergeCell ref="I16:K16"/>
    <mergeCell ref="L16:O16"/>
    <mergeCell ref="F17:H17"/>
    <mergeCell ref="I17:K17"/>
    <mergeCell ref="L17:O17"/>
    <mergeCell ref="F14:H14"/>
    <mergeCell ref="I14:K14"/>
    <mergeCell ref="L14:O14"/>
    <mergeCell ref="F15:H15"/>
    <mergeCell ref="I15:K15"/>
    <mergeCell ref="L15:O15"/>
    <mergeCell ref="F12:H12"/>
    <mergeCell ref="I12:K12"/>
    <mergeCell ref="L12:O12"/>
    <mergeCell ref="F13:H13"/>
    <mergeCell ref="I13:K13"/>
    <mergeCell ref="L13:O13"/>
    <mergeCell ref="B11:C11"/>
    <mergeCell ref="D11:H11"/>
    <mergeCell ref="I11:K11"/>
    <mergeCell ref="L11:O11"/>
    <mergeCell ref="C2:Q2"/>
    <mergeCell ref="A4:N4"/>
    <mergeCell ref="C7:P9"/>
    <mergeCell ref="A9:B9"/>
    <mergeCell ref="I10:P10"/>
  </mergeCells>
  <conditionalFormatting sqref="P12:P23">
    <cfRule type="iconSet" priority="2">
      <iconSet showValue="0">
        <cfvo type="percent" val="0"/>
        <cfvo type="num" val="0.85"/>
        <cfvo type="num" val="1"/>
      </iconSet>
    </cfRule>
  </conditionalFormatting>
  <conditionalFormatting sqref="P24">
    <cfRule type="iconSet" priority="1">
      <iconSet showValue="0">
        <cfvo type="percent" val="0"/>
        <cfvo type="num" val="0.85"/>
        <cfvo type="num" val="1"/>
      </iconSet>
    </cfRule>
  </conditionalFormatting>
  <printOptions horizontalCentered="1" verticalCentered="1"/>
  <pageMargins left="0.19685039370078741" right="0.19685039370078741" top="0.19685039370078741" bottom="0.19685039370078741" header="0" footer="0"/>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19</vt:i4>
      </vt:variant>
    </vt:vector>
  </HeadingPairs>
  <TitlesOfParts>
    <vt:vector size="38" baseType="lpstr">
      <vt:lpstr>Metas 2026</vt:lpstr>
      <vt:lpstr>M1-1ºG</vt:lpstr>
      <vt:lpstr>M1-2ºG</vt:lpstr>
      <vt:lpstr>M1-Geral</vt:lpstr>
      <vt:lpstr>M2-1ºG(prt1)</vt:lpstr>
      <vt:lpstr>M2-2ºG(prt1)</vt:lpstr>
      <vt:lpstr>M2-Geral(prt1)</vt:lpstr>
      <vt:lpstr>M2-1ºG(prt2)</vt:lpstr>
      <vt:lpstr>M2-2ºG(prt2)</vt:lpstr>
      <vt:lpstr>M2-Geral(prt2)</vt:lpstr>
      <vt:lpstr>Meta 3</vt:lpstr>
      <vt:lpstr>Meta 5-1ºG</vt:lpstr>
      <vt:lpstr>Meta 5-2ºG</vt:lpstr>
      <vt:lpstr>Meta 5-Geral</vt:lpstr>
      <vt:lpstr>Mt.Esp.3(IEESO)</vt:lpstr>
      <vt:lpstr>M9</vt:lpstr>
      <vt:lpstr>Mt.Esp.5(ICTI)</vt:lpstr>
      <vt:lpstr>Mt.Esp..4(IPCJ)</vt:lpstr>
      <vt:lpstr>Mt.Esp.1(IPSMS)</vt:lpstr>
      <vt:lpstr>'M1-1ºG'!Area_de_impressao</vt:lpstr>
      <vt:lpstr>'M1-2ºG'!Area_de_impressao</vt:lpstr>
      <vt:lpstr>'M1-Geral'!Area_de_impressao</vt:lpstr>
      <vt:lpstr>'M2-1ºG(prt1)'!Area_de_impressao</vt:lpstr>
      <vt:lpstr>'M2-1ºG(prt2)'!Area_de_impressao</vt:lpstr>
      <vt:lpstr>'M2-2ºG(prt1)'!Area_de_impressao</vt:lpstr>
      <vt:lpstr>'M2-2ºG(prt2)'!Area_de_impressao</vt:lpstr>
      <vt:lpstr>'M2-Geral(prt1)'!Area_de_impressao</vt:lpstr>
      <vt:lpstr>'M2-Geral(prt2)'!Area_de_impressao</vt:lpstr>
      <vt:lpstr>'M9'!Area_de_impressao</vt:lpstr>
      <vt:lpstr>'Meta 3'!Area_de_impressao</vt:lpstr>
      <vt:lpstr>'Meta 5-1ºG'!Area_de_impressao</vt:lpstr>
      <vt:lpstr>'Meta 5-2ºG'!Area_de_impressao</vt:lpstr>
      <vt:lpstr>'Meta 5-Geral'!Area_de_impressao</vt:lpstr>
      <vt:lpstr>'Mt.Esp..4(IPCJ)'!Area_de_impressao</vt:lpstr>
      <vt:lpstr>'Mt.Esp.1(IPSMS)'!Area_de_impressao</vt:lpstr>
      <vt:lpstr>'Mt.Esp.3(IEESO)'!Area_de_impressao</vt:lpstr>
      <vt:lpstr>'Mt.Esp.5(ICTI)'!Area_de_impressao</vt:lpstr>
      <vt:lpstr>'Metas 2026'!Titulos_de_impressao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BAZILIO TERRA</dc:creator>
  <cp:lastModifiedBy>ADRIANA DOMANOSKI GURNIAK</cp:lastModifiedBy>
  <cp:lastPrinted>2026-06-16T21:38:06Z</cp:lastPrinted>
  <dcterms:created xsi:type="dcterms:W3CDTF">2019-05-17T19:53:26Z</dcterms:created>
  <dcterms:modified xsi:type="dcterms:W3CDTF">2026-08-05T12:26:32Z</dcterms:modified>
</cp:coreProperties>
</file>