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CEGI_SERVIÇO\METAS 2025\Cumprimento de Metas por Vara 2025\"/>
    </mc:Choice>
  </mc:AlternateContent>
  <xr:revisionPtr revIDLastSave="0" documentId="13_ncr:1_{131CD0C1-40BA-413F-9C22-DCFCCFF818B7}" xr6:coauthVersionLast="47" xr6:coauthVersionMax="47" xr10:uidLastSave="{00000000-0000-0000-0000-000000000000}"/>
  <bookViews>
    <workbookView xWindow="28680" yWindow="-120" windowWidth="24240" windowHeight="13020" tabRatio="773" activeTab="7" xr2:uid="{00000000-000D-0000-FFFF-FFFF00000000}"/>
  </bookViews>
  <sheets>
    <sheet name="Resumo" sheetId="9" r:id="rId1"/>
    <sheet name="M1 Painel CSJT" sheetId="14" r:id="rId2"/>
    <sheet name="M2 (prt1) Painel CSJT" sheetId="16" r:id="rId3"/>
    <sheet name="M2 (prt2) Painel CSJT" sheetId="20" r:id="rId4"/>
    <sheet name="M3 Painel CSJT" sheetId="17" r:id="rId5"/>
    <sheet name="M5 Painel CSJT" sheetId="18" r:id="rId6"/>
    <sheet name="Plan1" sheetId="12" r:id="rId7"/>
    <sheet name="Plan1 (2)" sheetId="19" r:id="rId8"/>
  </sheets>
  <definedNames>
    <definedName name="_xlnm._FilterDatabase" localSheetId="1" hidden="1">'M1 Painel CSJT'!$A$1:$N$219</definedName>
    <definedName name="_xlnm._FilterDatabase" localSheetId="2" hidden="1">'M2 (prt1) Painel CSJT'!$A$1:$K$219</definedName>
    <definedName name="_xlnm._FilterDatabase" localSheetId="3" hidden="1">'M2 (prt2) Painel CSJT'!$A$1:$I$219</definedName>
    <definedName name="_xlnm._FilterDatabase" localSheetId="4" hidden="1">'M3 Painel CSJT'!$A$1:$G$219</definedName>
    <definedName name="_xlnm._FilterDatabase" localSheetId="5" hidden="1">'M5 Painel CSJT'!$A$1:$G$219</definedName>
    <definedName name="_xlnm._FilterDatabase" localSheetId="7" hidden="1">'Plan1 (2)'!$A$4:$G$224</definedName>
    <definedName name="_xlnm._FilterDatabase" localSheetId="0" hidden="1">Resumo!$A$7:$O$225</definedName>
    <definedName name="_xlnm.Print_Titles" localSheetId="6">Plan1!$1:$5</definedName>
    <definedName name="_xlnm.Print_Titles" localSheetId="7">'Plan1 (2)'!$1:$5</definedName>
    <definedName name="_xlnm.Print_Titles" localSheetId="0">Resumo!$3:$7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4" l="1"/>
  <c r="Q4" i="14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2" i="14"/>
  <c r="Q93" i="14"/>
  <c r="Q94" i="14"/>
  <c r="Q95" i="14"/>
  <c r="Q96" i="14"/>
  <c r="Q97" i="14"/>
  <c r="Q98" i="14"/>
  <c r="Q99" i="14"/>
  <c r="Q100" i="14"/>
  <c r="Q101" i="14"/>
  <c r="Q102" i="14"/>
  <c r="Q103" i="14"/>
  <c r="Q104" i="14"/>
  <c r="Q105" i="14"/>
  <c r="Q106" i="14"/>
  <c r="Q107" i="14"/>
  <c r="Q108" i="14"/>
  <c r="Q109" i="14"/>
  <c r="Q110" i="14"/>
  <c r="Q111" i="14"/>
  <c r="Q112" i="14"/>
  <c r="Q113" i="14"/>
  <c r="Q114" i="14"/>
  <c r="Q115" i="14"/>
  <c r="Q116" i="14"/>
  <c r="Q117" i="14"/>
  <c r="Q118" i="14"/>
  <c r="Q119" i="14"/>
  <c r="Q120" i="14"/>
  <c r="Q121" i="14"/>
  <c r="Q122" i="14"/>
  <c r="Q123" i="14"/>
  <c r="Q124" i="14"/>
  <c r="Q125" i="14"/>
  <c r="Q126" i="14"/>
  <c r="Q127" i="14"/>
  <c r="Q128" i="14"/>
  <c r="Q129" i="14"/>
  <c r="Q130" i="14"/>
  <c r="Q131" i="14"/>
  <c r="Q132" i="14"/>
  <c r="Q133" i="14"/>
  <c r="Q134" i="14"/>
  <c r="Q135" i="14"/>
  <c r="Q136" i="14"/>
  <c r="Q137" i="14"/>
  <c r="Q138" i="14"/>
  <c r="Q139" i="14"/>
  <c r="Q140" i="14"/>
  <c r="Q141" i="14"/>
  <c r="Q142" i="14"/>
  <c r="Q143" i="14"/>
  <c r="Q144" i="14"/>
  <c r="Q145" i="14"/>
  <c r="Q146" i="14"/>
  <c r="Q147" i="14"/>
  <c r="Q148" i="14"/>
  <c r="Q149" i="14"/>
  <c r="Q150" i="14"/>
  <c r="Q151" i="14"/>
  <c r="Q152" i="14"/>
  <c r="Q153" i="14"/>
  <c r="Q154" i="14"/>
  <c r="Q155" i="14"/>
  <c r="Q156" i="14"/>
  <c r="Q157" i="14"/>
  <c r="Q158" i="14"/>
  <c r="Q159" i="14"/>
  <c r="Q160" i="14"/>
  <c r="Q161" i="14"/>
  <c r="Q162" i="14"/>
  <c r="Q163" i="14"/>
  <c r="Q164" i="14"/>
  <c r="Q165" i="14"/>
  <c r="Q166" i="14"/>
  <c r="Q167" i="14"/>
  <c r="Q168" i="14"/>
  <c r="Q169" i="14"/>
  <c r="Q170" i="14"/>
  <c r="Q171" i="14"/>
  <c r="Q172" i="14"/>
  <c r="Q173" i="14"/>
  <c r="Q174" i="14"/>
  <c r="Q175" i="14"/>
  <c r="Q176" i="14"/>
  <c r="Q177" i="14"/>
  <c r="Q178" i="14"/>
  <c r="Q179" i="14"/>
  <c r="Q180" i="14"/>
  <c r="Q181" i="14"/>
  <c r="Q182" i="14"/>
  <c r="Q183" i="14"/>
  <c r="Q184" i="14"/>
  <c r="Q185" i="14"/>
  <c r="Q186" i="14"/>
  <c r="Q187" i="14"/>
  <c r="Q188" i="14"/>
  <c r="Q189" i="14"/>
  <c r="Q190" i="14"/>
  <c r="Q191" i="14"/>
  <c r="Q192" i="14"/>
  <c r="Q193" i="14"/>
  <c r="Q194" i="14"/>
  <c r="Q195" i="14"/>
  <c r="Q196" i="14"/>
  <c r="Q197" i="14"/>
  <c r="Q198" i="14"/>
  <c r="Q199" i="14"/>
  <c r="Q200" i="14"/>
  <c r="Q201" i="14"/>
  <c r="Q202" i="14"/>
  <c r="Q203" i="14"/>
  <c r="Q204" i="14"/>
  <c r="Q205" i="14"/>
  <c r="Q206" i="14"/>
  <c r="Q207" i="14"/>
  <c r="Q208" i="14"/>
  <c r="Q209" i="14"/>
  <c r="Q210" i="14"/>
  <c r="Q211" i="14"/>
  <c r="Q212" i="14"/>
  <c r="Q213" i="14"/>
  <c r="Q214" i="14"/>
  <c r="Q215" i="14"/>
  <c r="Q216" i="14"/>
  <c r="Q217" i="14"/>
  <c r="Q218" i="14"/>
  <c r="Q219" i="14"/>
  <c r="Q2" i="14"/>
  <c r="G2" i="20" l="1"/>
  <c r="G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65" i="20"/>
  <c r="G166" i="20"/>
  <c r="G167" i="20"/>
  <c r="G168" i="20"/>
  <c r="G169" i="20"/>
  <c r="G170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183" i="20"/>
  <c r="G184" i="20"/>
  <c r="G185" i="20"/>
  <c r="G186" i="20"/>
  <c r="G187" i="20"/>
  <c r="G188" i="20"/>
  <c r="G189" i="20"/>
  <c r="G190" i="20"/>
  <c r="G191" i="20"/>
  <c r="G192" i="20"/>
  <c r="G193" i="20"/>
  <c r="G194" i="20"/>
  <c r="G195" i="20"/>
  <c r="G196" i="20"/>
  <c r="G197" i="20"/>
  <c r="G198" i="20"/>
  <c r="G199" i="20"/>
  <c r="G200" i="20"/>
  <c r="G201" i="20"/>
  <c r="G202" i="20"/>
  <c r="G203" i="20"/>
  <c r="G204" i="20"/>
  <c r="G205" i="20"/>
  <c r="G206" i="20"/>
  <c r="G207" i="20"/>
  <c r="G208" i="20"/>
  <c r="G209" i="20"/>
  <c r="G210" i="20"/>
  <c r="G211" i="20"/>
  <c r="G212" i="20"/>
  <c r="G213" i="20"/>
  <c r="G214" i="20"/>
  <c r="G215" i="20"/>
  <c r="G216" i="20"/>
  <c r="G217" i="20"/>
  <c r="G218" i="20"/>
  <c r="I219" i="18"/>
  <c r="I218" i="18"/>
  <c r="I217" i="18"/>
  <c r="I216" i="18"/>
  <c r="I215" i="18"/>
  <c r="I214" i="18"/>
  <c r="I213" i="18"/>
  <c r="I212" i="18"/>
  <c r="I211" i="18"/>
  <c r="I210" i="18"/>
  <c r="I209" i="18"/>
  <c r="I208" i="18"/>
  <c r="I207" i="18"/>
  <c r="I206" i="18"/>
  <c r="I205" i="18"/>
  <c r="I204" i="18"/>
  <c r="I203" i="18"/>
  <c r="I202" i="18"/>
  <c r="I201" i="18"/>
  <c r="I200" i="18"/>
  <c r="I199" i="18"/>
  <c r="I198" i="18"/>
  <c r="I197" i="18"/>
  <c r="I196" i="18"/>
  <c r="I195" i="18"/>
  <c r="I194" i="18"/>
  <c r="I193" i="18"/>
  <c r="I192" i="18"/>
  <c r="I191" i="18"/>
  <c r="I190" i="18"/>
  <c r="I189" i="18"/>
  <c r="I188" i="18"/>
  <c r="I187" i="18"/>
  <c r="I186" i="18"/>
  <c r="I185" i="18"/>
  <c r="I184" i="18"/>
  <c r="I183" i="18"/>
  <c r="I182" i="18"/>
  <c r="I181" i="18"/>
  <c r="I180" i="18"/>
  <c r="I179" i="18"/>
  <c r="I178" i="18"/>
  <c r="I177" i="18"/>
  <c r="I176" i="18"/>
  <c r="I175" i="18"/>
  <c r="I174" i="18"/>
  <c r="I173" i="18"/>
  <c r="I172" i="18"/>
  <c r="I171" i="18"/>
  <c r="I170" i="18"/>
  <c r="I169" i="18"/>
  <c r="I168" i="18"/>
  <c r="I167" i="18"/>
  <c r="I166" i="18"/>
  <c r="I165" i="18"/>
  <c r="I164" i="18"/>
  <c r="I163" i="18"/>
  <c r="I162" i="18"/>
  <c r="I161" i="18"/>
  <c r="I160" i="18"/>
  <c r="I159" i="18"/>
  <c r="I158" i="18"/>
  <c r="I157" i="18"/>
  <c r="I156" i="18"/>
  <c r="I155" i="18"/>
  <c r="I154" i="18"/>
  <c r="I153" i="18"/>
  <c r="I152" i="18"/>
  <c r="I151" i="18"/>
  <c r="I150" i="18"/>
  <c r="I149" i="18"/>
  <c r="I148" i="18"/>
  <c r="I147" i="18"/>
  <c r="I146" i="18"/>
  <c r="I145" i="18"/>
  <c r="I144" i="18"/>
  <c r="I143" i="18"/>
  <c r="I142" i="18"/>
  <c r="I141" i="18"/>
  <c r="I140" i="18"/>
  <c r="I139" i="18"/>
  <c r="I138" i="18"/>
  <c r="I137" i="18"/>
  <c r="I136" i="18"/>
  <c r="I135" i="18"/>
  <c r="I134" i="18"/>
  <c r="I133" i="18"/>
  <c r="I132" i="18"/>
  <c r="I131" i="18"/>
  <c r="I130" i="18"/>
  <c r="I129" i="18"/>
  <c r="I128" i="18"/>
  <c r="I127" i="18"/>
  <c r="I126" i="18"/>
  <c r="I125" i="18"/>
  <c r="I124" i="18"/>
  <c r="I123" i="18"/>
  <c r="I122" i="18"/>
  <c r="I121" i="18"/>
  <c r="I120" i="18"/>
  <c r="I119" i="18"/>
  <c r="I118" i="18"/>
  <c r="I117" i="18"/>
  <c r="I116" i="18"/>
  <c r="I115" i="18"/>
  <c r="I114" i="18"/>
  <c r="I113" i="18"/>
  <c r="I112" i="18"/>
  <c r="I111" i="18"/>
  <c r="I110" i="18"/>
  <c r="I109" i="18"/>
  <c r="I108" i="18"/>
  <c r="I107" i="18"/>
  <c r="I106" i="18"/>
  <c r="I105" i="18"/>
  <c r="I104" i="18"/>
  <c r="I103" i="18"/>
  <c r="I102" i="18"/>
  <c r="I101" i="18"/>
  <c r="I100" i="18"/>
  <c r="I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4" i="18"/>
  <c r="I83" i="18"/>
  <c r="I82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I4" i="18"/>
  <c r="I3" i="18"/>
  <c r="I2" i="18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G219" i="20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K3" i="16"/>
  <c r="K4" i="16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K168" i="16"/>
  <c r="K169" i="16"/>
  <c r="K170" i="16"/>
  <c r="K171" i="16"/>
  <c r="K172" i="16"/>
  <c r="K173" i="16"/>
  <c r="K174" i="16"/>
  <c r="K175" i="16"/>
  <c r="K176" i="16"/>
  <c r="K177" i="16"/>
  <c r="K178" i="16"/>
  <c r="K179" i="16"/>
  <c r="K180" i="16"/>
  <c r="K181" i="16"/>
  <c r="K182" i="16"/>
  <c r="K183" i="16"/>
  <c r="K184" i="16"/>
  <c r="K185" i="16"/>
  <c r="K186" i="16"/>
  <c r="K187" i="16"/>
  <c r="K188" i="16"/>
  <c r="K189" i="16"/>
  <c r="K190" i="16"/>
  <c r="K191" i="16"/>
  <c r="K192" i="16"/>
  <c r="K193" i="16"/>
  <c r="K194" i="16"/>
  <c r="K195" i="16"/>
  <c r="K196" i="16"/>
  <c r="K197" i="16"/>
  <c r="K198" i="16"/>
  <c r="K199" i="16"/>
  <c r="K200" i="16"/>
  <c r="K201" i="16"/>
  <c r="K202" i="16"/>
  <c r="K203" i="16"/>
  <c r="K204" i="16"/>
  <c r="K205" i="16"/>
  <c r="K206" i="16"/>
  <c r="K207" i="16"/>
  <c r="K208" i="16"/>
  <c r="K209" i="16"/>
  <c r="K210" i="16"/>
  <c r="K211" i="16"/>
  <c r="K212" i="16"/>
  <c r="K213" i="16"/>
  <c r="K214" i="16"/>
  <c r="K215" i="16"/>
  <c r="K216" i="16"/>
  <c r="K217" i="16"/>
  <c r="K218" i="16"/>
  <c r="K219" i="16"/>
  <c r="K2" i="16"/>
  <c r="I219" i="16"/>
  <c r="I218" i="16"/>
  <c r="I217" i="16"/>
  <c r="I216" i="16"/>
  <c r="I215" i="16"/>
  <c r="I214" i="16"/>
  <c r="I213" i="16"/>
  <c r="I212" i="16"/>
  <c r="I211" i="16"/>
  <c r="I210" i="16"/>
  <c r="I209" i="16"/>
  <c r="I208" i="16"/>
  <c r="I207" i="16"/>
  <c r="I206" i="16"/>
  <c r="I205" i="16"/>
  <c r="I204" i="16"/>
  <c r="I203" i="16"/>
  <c r="I202" i="16"/>
  <c r="I201" i="16"/>
  <c r="I200" i="16"/>
  <c r="I199" i="16"/>
  <c r="I198" i="16"/>
  <c r="I197" i="16"/>
  <c r="I196" i="16"/>
  <c r="I195" i="16"/>
  <c r="I194" i="16"/>
  <c r="I193" i="16"/>
  <c r="I192" i="16"/>
  <c r="I191" i="16"/>
  <c r="I190" i="16"/>
  <c r="I189" i="16"/>
  <c r="I188" i="16"/>
  <c r="I187" i="16"/>
  <c r="I186" i="16"/>
  <c r="I185" i="16"/>
  <c r="I184" i="16"/>
  <c r="I183" i="16"/>
  <c r="I182" i="16"/>
  <c r="I181" i="16"/>
  <c r="I180" i="16"/>
  <c r="I179" i="16"/>
  <c r="I178" i="16"/>
  <c r="I177" i="16"/>
  <c r="I176" i="16"/>
  <c r="I175" i="16"/>
  <c r="I174" i="16"/>
  <c r="I173" i="16"/>
  <c r="I172" i="16"/>
  <c r="I171" i="16"/>
  <c r="I170" i="16"/>
  <c r="I169" i="16"/>
  <c r="I168" i="16"/>
  <c r="I167" i="16"/>
  <c r="I166" i="16"/>
  <c r="I165" i="16"/>
  <c r="I164" i="16"/>
  <c r="I163" i="16"/>
  <c r="I162" i="16"/>
  <c r="I161" i="16"/>
  <c r="I160" i="16"/>
  <c r="I159" i="16"/>
  <c r="I158" i="16"/>
  <c r="I157" i="16"/>
  <c r="I156" i="16"/>
  <c r="I155" i="16"/>
  <c r="I154" i="16"/>
  <c r="I153" i="16"/>
  <c r="I152" i="16"/>
  <c r="I151" i="16"/>
  <c r="I150" i="16"/>
  <c r="I149" i="16"/>
  <c r="I148" i="16"/>
  <c r="I147" i="16"/>
  <c r="I146" i="16"/>
  <c r="I145" i="16"/>
  <c r="I144" i="16"/>
  <c r="I143" i="16"/>
  <c r="I142" i="16"/>
  <c r="I141" i="16"/>
  <c r="I140" i="16"/>
  <c r="I139" i="16"/>
  <c r="I138" i="16"/>
  <c r="I137" i="16"/>
  <c r="I136" i="16"/>
  <c r="I135" i="16"/>
  <c r="I134" i="16"/>
  <c r="I133" i="16"/>
  <c r="I132" i="16"/>
  <c r="I131" i="16"/>
  <c r="I130" i="16"/>
  <c r="I129" i="16"/>
  <c r="I128" i="16"/>
  <c r="I127" i="16"/>
  <c r="I126" i="16"/>
  <c r="I125" i="16"/>
  <c r="I124" i="16"/>
  <c r="I123" i="16"/>
  <c r="I122" i="16"/>
  <c r="I121" i="16"/>
  <c r="I120" i="16"/>
  <c r="I119" i="16"/>
  <c r="I118" i="16"/>
  <c r="I117" i="16"/>
  <c r="I116" i="16"/>
  <c r="I115" i="16"/>
  <c r="I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3" i="16"/>
  <c r="I2" i="16"/>
  <c r="B225" i="9"/>
  <c r="B223" i="19" s="1"/>
  <c r="B224" i="9"/>
  <c r="B222" i="19" s="1"/>
  <c r="B223" i="9"/>
  <c r="B221" i="19" s="1"/>
  <c r="B222" i="9"/>
  <c r="B220" i="19" s="1"/>
  <c r="B221" i="9"/>
  <c r="B219" i="19" s="1"/>
  <c r="B220" i="9"/>
  <c r="B218" i="19" s="1"/>
  <c r="B219" i="9"/>
  <c r="B217" i="19" s="1"/>
  <c r="B218" i="9"/>
  <c r="B216" i="19" s="1"/>
  <c r="B217" i="9"/>
  <c r="B215" i="19" s="1"/>
  <c r="B216" i="9"/>
  <c r="B214" i="19" s="1"/>
  <c r="B215" i="9"/>
  <c r="B213" i="19" s="1"/>
  <c r="B214" i="9"/>
  <c r="B212" i="19" s="1"/>
  <c r="B213" i="9"/>
  <c r="B211" i="19" s="1"/>
  <c r="B212" i="9"/>
  <c r="B210" i="19" s="1"/>
  <c r="B211" i="9"/>
  <c r="B209" i="19" s="1"/>
  <c r="B210" i="9"/>
  <c r="B208" i="19" s="1"/>
  <c r="B209" i="9"/>
  <c r="B207" i="19" s="1"/>
  <c r="B208" i="9"/>
  <c r="B206" i="19" s="1"/>
  <c r="B207" i="9"/>
  <c r="B205" i="19" s="1"/>
  <c r="B206" i="9"/>
  <c r="B204" i="19" s="1"/>
  <c r="B205" i="9"/>
  <c r="B203" i="19" s="1"/>
  <c r="B204" i="9"/>
  <c r="B202" i="19" s="1"/>
  <c r="B203" i="9"/>
  <c r="B201" i="19" s="1"/>
  <c r="B202" i="9"/>
  <c r="B200" i="19" s="1"/>
  <c r="B201" i="9"/>
  <c r="B199" i="19" s="1"/>
  <c r="B200" i="9"/>
  <c r="B198" i="19" s="1"/>
  <c r="B199" i="9"/>
  <c r="B197" i="19" s="1"/>
  <c r="B198" i="9"/>
  <c r="B196" i="19" s="1"/>
  <c r="B197" i="9"/>
  <c r="B195" i="19" s="1"/>
  <c r="B196" i="9"/>
  <c r="B194" i="19" s="1"/>
  <c r="B195" i="9"/>
  <c r="B193" i="19" s="1"/>
  <c r="B194" i="9"/>
  <c r="B192" i="19" s="1"/>
  <c r="B193" i="9"/>
  <c r="B191" i="19" s="1"/>
  <c r="B192" i="9"/>
  <c r="B190" i="19" s="1"/>
  <c r="B191" i="9"/>
  <c r="B189" i="19" s="1"/>
  <c r="B190" i="9"/>
  <c r="B188" i="19" s="1"/>
  <c r="B189" i="9"/>
  <c r="B187" i="19" s="1"/>
  <c r="B188" i="9"/>
  <c r="B186" i="19" s="1"/>
  <c r="B187" i="9"/>
  <c r="B185" i="19" s="1"/>
  <c r="B186" i="9"/>
  <c r="B184" i="19" s="1"/>
  <c r="B185" i="9"/>
  <c r="B183" i="19" s="1"/>
  <c r="B184" i="9"/>
  <c r="B182" i="19" s="1"/>
  <c r="B183" i="9"/>
  <c r="B181" i="19" s="1"/>
  <c r="B182" i="9"/>
  <c r="B180" i="19" s="1"/>
  <c r="B181" i="9"/>
  <c r="B179" i="19" s="1"/>
  <c r="B180" i="9"/>
  <c r="B178" i="19" s="1"/>
  <c r="B179" i="9"/>
  <c r="B177" i="19" s="1"/>
  <c r="B178" i="9"/>
  <c r="B176" i="19" s="1"/>
  <c r="B177" i="9"/>
  <c r="B175" i="19" s="1"/>
  <c r="B176" i="9"/>
  <c r="B174" i="19" s="1"/>
  <c r="B175" i="9"/>
  <c r="B173" i="19" s="1"/>
  <c r="B174" i="9"/>
  <c r="B172" i="19" s="1"/>
  <c r="B173" i="9"/>
  <c r="B171" i="19" s="1"/>
  <c r="B172" i="9"/>
  <c r="B170" i="19" s="1"/>
  <c r="B171" i="9"/>
  <c r="B169" i="19" s="1"/>
  <c r="B170" i="9"/>
  <c r="B168" i="19" s="1"/>
  <c r="B169" i="9"/>
  <c r="B167" i="19" s="1"/>
  <c r="B168" i="9"/>
  <c r="B166" i="19" s="1"/>
  <c r="B167" i="9"/>
  <c r="B165" i="19" s="1"/>
  <c r="B166" i="9"/>
  <c r="B164" i="19" s="1"/>
  <c r="B165" i="9"/>
  <c r="B163" i="19" s="1"/>
  <c r="B164" i="9"/>
  <c r="B162" i="19" s="1"/>
  <c r="B163" i="9"/>
  <c r="B161" i="19" s="1"/>
  <c r="B162" i="9"/>
  <c r="B160" i="19" s="1"/>
  <c r="B161" i="9"/>
  <c r="B159" i="19" s="1"/>
  <c r="B160" i="9"/>
  <c r="B158" i="19" s="1"/>
  <c r="B159" i="9"/>
  <c r="B157" i="19" s="1"/>
  <c r="B158" i="9"/>
  <c r="B156" i="19" s="1"/>
  <c r="B157" i="9"/>
  <c r="B155" i="19" s="1"/>
  <c r="B156" i="9"/>
  <c r="B154" i="19" s="1"/>
  <c r="B155" i="9"/>
  <c r="B153" i="19" s="1"/>
  <c r="B154" i="9"/>
  <c r="B152" i="19" s="1"/>
  <c r="B153" i="9"/>
  <c r="B151" i="19" s="1"/>
  <c r="B152" i="9"/>
  <c r="B150" i="19" s="1"/>
  <c r="B151" i="9"/>
  <c r="B149" i="19" s="1"/>
  <c r="B150" i="9"/>
  <c r="B148" i="19" s="1"/>
  <c r="B149" i="9"/>
  <c r="B147" i="19" s="1"/>
  <c r="B148" i="9"/>
  <c r="B146" i="19" s="1"/>
  <c r="B147" i="9"/>
  <c r="B145" i="19" s="1"/>
  <c r="B146" i="9"/>
  <c r="B144" i="19" s="1"/>
  <c r="B145" i="9"/>
  <c r="B143" i="19" s="1"/>
  <c r="B144" i="9"/>
  <c r="B142" i="19" s="1"/>
  <c r="B143" i="9"/>
  <c r="B141" i="19" s="1"/>
  <c r="B142" i="9"/>
  <c r="B140" i="19" s="1"/>
  <c r="B141" i="9"/>
  <c r="B139" i="19" s="1"/>
  <c r="B140" i="9"/>
  <c r="B138" i="19" s="1"/>
  <c r="B139" i="9"/>
  <c r="B137" i="19" s="1"/>
  <c r="B138" i="9"/>
  <c r="B136" i="19" s="1"/>
  <c r="B137" i="9"/>
  <c r="B135" i="19" s="1"/>
  <c r="B136" i="9"/>
  <c r="B134" i="19" s="1"/>
  <c r="B135" i="9"/>
  <c r="B133" i="19" s="1"/>
  <c r="B134" i="9"/>
  <c r="B132" i="19" s="1"/>
  <c r="B133" i="9"/>
  <c r="B131" i="19" s="1"/>
  <c r="B132" i="9"/>
  <c r="B130" i="19" s="1"/>
  <c r="B131" i="9"/>
  <c r="B129" i="19" s="1"/>
  <c r="B130" i="9"/>
  <c r="B128" i="19" s="1"/>
  <c r="B129" i="9"/>
  <c r="B127" i="19" s="1"/>
  <c r="B128" i="9"/>
  <c r="B126" i="19" s="1"/>
  <c r="B127" i="9"/>
  <c r="B125" i="19" s="1"/>
  <c r="B126" i="9"/>
  <c r="B124" i="19" s="1"/>
  <c r="B125" i="9"/>
  <c r="B123" i="19" s="1"/>
  <c r="B124" i="9"/>
  <c r="B122" i="19" s="1"/>
  <c r="B123" i="9"/>
  <c r="B121" i="19" s="1"/>
  <c r="B122" i="9"/>
  <c r="B120" i="19" s="1"/>
  <c r="B121" i="9"/>
  <c r="B119" i="19" s="1"/>
  <c r="B120" i="9"/>
  <c r="B118" i="19" s="1"/>
  <c r="B119" i="9"/>
  <c r="B117" i="19" s="1"/>
  <c r="B118" i="9"/>
  <c r="B116" i="19" s="1"/>
  <c r="B117" i="9"/>
  <c r="B115" i="19" s="1"/>
  <c r="B116" i="9"/>
  <c r="B114" i="19" s="1"/>
  <c r="B115" i="9"/>
  <c r="B113" i="19" s="1"/>
  <c r="B114" i="9"/>
  <c r="B112" i="19" s="1"/>
  <c r="B113" i="9"/>
  <c r="B111" i="19" s="1"/>
  <c r="B112" i="9"/>
  <c r="B110" i="19" s="1"/>
  <c r="B111" i="9"/>
  <c r="B109" i="19" s="1"/>
  <c r="B110" i="9"/>
  <c r="B108" i="19" s="1"/>
  <c r="B109" i="9"/>
  <c r="B107" i="19" s="1"/>
  <c r="B108" i="9"/>
  <c r="B106" i="19" s="1"/>
  <c r="B107" i="9"/>
  <c r="B105" i="19" s="1"/>
  <c r="B106" i="9"/>
  <c r="B104" i="19" s="1"/>
  <c r="B105" i="9"/>
  <c r="B103" i="19" s="1"/>
  <c r="B104" i="9"/>
  <c r="B102" i="19" s="1"/>
  <c r="B103" i="9"/>
  <c r="B101" i="19" s="1"/>
  <c r="B102" i="9"/>
  <c r="B100" i="19" s="1"/>
  <c r="B101" i="9"/>
  <c r="B99" i="19" s="1"/>
  <c r="B100" i="9"/>
  <c r="B98" i="19" s="1"/>
  <c r="B99" i="9"/>
  <c r="B97" i="19" s="1"/>
  <c r="B98" i="9"/>
  <c r="B96" i="19" s="1"/>
  <c r="B97" i="9"/>
  <c r="B95" i="19" s="1"/>
  <c r="B96" i="9"/>
  <c r="B94" i="19" s="1"/>
  <c r="B95" i="9"/>
  <c r="B93" i="19" s="1"/>
  <c r="B94" i="9"/>
  <c r="B92" i="19" s="1"/>
  <c r="B93" i="9"/>
  <c r="B91" i="19" s="1"/>
  <c r="B92" i="9"/>
  <c r="B90" i="19" s="1"/>
  <c r="B91" i="9"/>
  <c r="B89" i="19" s="1"/>
  <c r="B90" i="9"/>
  <c r="B88" i="19" s="1"/>
  <c r="B89" i="9"/>
  <c r="B87" i="19" s="1"/>
  <c r="B88" i="9"/>
  <c r="B86" i="19" s="1"/>
  <c r="B87" i="9"/>
  <c r="B85" i="19" s="1"/>
  <c r="B86" i="9"/>
  <c r="B84" i="19" s="1"/>
  <c r="B85" i="9"/>
  <c r="B83" i="19" s="1"/>
  <c r="B84" i="9"/>
  <c r="B82" i="19" s="1"/>
  <c r="B83" i="9"/>
  <c r="B81" i="19" s="1"/>
  <c r="B82" i="9"/>
  <c r="B80" i="19" s="1"/>
  <c r="B81" i="9"/>
  <c r="B79" i="19" s="1"/>
  <c r="B80" i="9"/>
  <c r="B78" i="19" s="1"/>
  <c r="B79" i="9"/>
  <c r="B77" i="19" s="1"/>
  <c r="B78" i="9"/>
  <c r="B76" i="19" s="1"/>
  <c r="B77" i="9"/>
  <c r="B75" i="19" s="1"/>
  <c r="B76" i="9"/>
  <c r="B74" i="19" s="1"/>
  <c r="B75" i="9"/>
  <c r="B73" i="19" s="1"/>
  <c r="B74" i="9"/>
  <c r="B72" i="19" s="1"/>
  <c r="B73" i="9"/>
  <c r="B71" i="19" s="1"/>
  <c r="B72" i="9"/>
  <c r="B70" i="19" s="1"/>
  <c r="B71" i="9"/>
  <c r="B69" i="19" s="1"/>
  <c r="B70" i="9"/>
  <c r="B68" i="19" s="1"/>
  <c r="B69" i="9"/>
  <c r="B67" i="19" s="1"/>
  <c r="B68" i="9"/>
  <c r="B66" i="19" s="1"/>
  <c r="B67" i="9"/>
  <c r="B65" i="19" s="1"/>
  <c r="B66" i="9"/>
  <c r="B64" i="19" s="1"/>
  <c r="B65" i="9"/>
  <c r="B63" i="19" s="1"/>
  <c r="B64" i="9"/>
  <c r="B62" i="19" s="1"/>
  <c r="B63" i="9"/>
  <c r="B61" i="19" s="1"/>
  <c r="B62" i="9"/>
  <c r="B60" i="19" s="1"/>
  <c r="B61" i="9"/>
  <c r="B59" i="19" s="1"/>
  <c r="B60" i="9"/>
  <c r="B58" i="19" s="1"/>
  <c r="B59" i="9"/>
  <c r="B57" i="19" s="1"/>
  <c r="B58" i="9"/>
  <c r="B56" i="19" s="1"/>
  <c r="B57" i="9"/>
  <c r="B55" i="19" s="1"/>
  <c r="B56" i="9"/>
  <c r="B54" i="19" s="1"/>
  <c r="B55" i="9"/>
  <c r="B53" i="19" s="1"/>
  <c r="B54" i="9"/>
  <c r="B52" i="19" s="1"/>
  <c r="B53" i="9"/>
  <c r="B51" i="19" s="1"/>
  <c r="B52" i="9"/>
  <c r="B50" i="19" s="1"/>
  <c r="B51" i="9"/>
  <c r="B49" i="19" s="1"/>
  <c r="B50" i="9"/>
  <c r="B48" i="19" s="1"/>
  <c r="B49" i="9"/>
  <c r="B47" i="19" s="1"/>
  <c r="B48" i="9"/>
  <c r="B46" i="19" s="1"/>
  <c r="B47" i="9"/>
  <c r="B45" i="19" s="1"/>
  <c r="B46" i="9"/>
  <c r="B44" i="19" s="1"/>
  <c r="B45" i="9"/>
  <c r="B43" i="19" s="1"/>
  <c r="B44" i="9"/>
  <c r="B42" i="19" s="1"/>
  <c r="B43" i="9"/>
  <c r="B41" i="19" s="1"/>
  <c r="B42" i="9"/>
  <c r="B40" i="19" s="1"/>
  <c r="B41" i="9"/>
  <c r="B39" i="19" s="1"/>
  <c r="B40" i="9"/>
  <c r="B38" i="19" s="1"/>
  <c r="B39" i="9"/>
  <c r="B37" i="19" s="1"/>
  <c r="B38" i="9"/>
  <c r="B36" i="19" s="1"/>
  <c r="B37" i="9"/>
  <c r="B35" i="19" s="1"/>
  <c r="B36" i="9"/>
  <c r="B34" i="19" s="1"/>
  <c r="B35" i="9"/>
  <c r="B33" i="19" s="1"/>
  <c r="B34" i="9"/>
  <c r="B32" i="19" s="1"/>
  <c r="B33" i="9"/>
  <c r="B31" i="19" s="1"/>
  <c r="B32" i="9"/>
  <c r="B30" i="19" s="1"/>
  <c r="B31" i="9"/>
  <c r="B29" i="19" s="1"/>
  <c r="B30" i="9"/>
  <c r="B28" i="19" s="1"/>
  <c r="B29" i="9"/>
  <c r="B27" i="19" s="1"/>
  <c r="B28" i="9"/>
  <c r="B26" i="19" s="1"/>
  <c r="B27" i="9"/>
  <c r="B25" i="19" s="1"/>
  <c r="B26" i="9"/>
  <c r="B24" i="19" s="1"/>
  <c r="B25" i="9"/>
  <c r="B23" i="19" s="1"/>
  <c r="B24" i="9"/>
  <c r="B22" i="19" s="1"/>
  <c r="B23" i="9"/>
  <c r="B21" i="19" s="1"/>
  <c r="B22" i="9"/>
  <c r="B20" i="19" s="1"/>
  <c r="B21" i="9"/>
  <c r="B19" i="19" s="1"/>
  <c r="B20" i="9"/>
  <c r="B18" i="19" s="1"/>
  <c r="B19" i="9"/>
  <c r="B17" i="19" s="1"/>
  <c r="B18" i="9"/>
  <c r="B16" i="19" s="1"/>
  <c r="B17" i="9"/>
  <c r="B15" i="19" s="1"/>
  <c r="B16" i="9"/>
  <c r="B14" i="19" s="1"/>
  <c r="B15" i="9"/>
  <c r="B13" i="19" s="1"/>
  <c r="B14" i="9"/>
  <c r="B12" i="19" s="1"/>
  <c r="B13" i="9"/>
  <c r="B11" i="19" s="1"/>
  <c r="B12" i="9"/>
  <c r="B10" i="19" s="1"/>
  <c r="B11" i="9"/>
  <c r="B9" i="19" s="1"/>
  <c r="B10" i="9"/>
  <c r="B8" i="19" s="1"/>
  <c r="B9" i="9"/>
  <c r="B7" i="19" s="1"/>
  <c r="B8" i="9"/>
  <c r="B6" i="19" s="1"/>
  <c r="G219" i="14"/>
  <c r="G218" i="14"/>
  <c r="G217" i="14"/>
  <c r="G216" i="14"/>
  <c r="G215" i="14"/>
  <c r="G214" i="14"/>
  <c r="G213" i="14"/>
  <c r="G212" i="14"/>
  <c r="G211" i="14"/>
  <c r="G210" i="14"/>
  <c r="G209" i="14"/>
  <c r="G208" i="14"/>
  <c r="G207" i="14"/>
  <c r="G206" i="14"/>
  <c r="G205" i="14"/>
  <c r="G204" i="14"/>
  <c r="G203" i="14"/>
  <c r="G202" i="14"/>
  <c r="G201" i="14"/>
  <c r="G200" i="14"/>
  <c r="G199" i="14"/>
  <c r="G198" i="14"/>
  <c r="G197" i="14"/>
  <c r="G196" i="14"/>
  <c r="G195" i="14"/>
  <c r="G194" i="14"/>
  <c r="G193" i="14"/>
  <c r="G192" i="14"/>
  <c r="G191" i="14"/>
  <c r="G190" i="14"/>
  <c r="G189" i="14"/>
  <c r="G188" i="14"/>
  <c r="G187" i="14"/>
  <c r="G186" i="14"/>
  <c r="G185" i="14"/>
  <c r="G184" i="14"/>
  <c r="G183" i="14"/>
  <c r="G182" i="14"/>
  <c r="G181" i="14"/>
  <c r="G180" i="14"/>
  <c r="G179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G166" i="14"/>
  <c r="G165" i="14"/>
  <c r="G164" i="14"/>
  <c r="G163" i="14"/>
  <c r="G162" i="14"/>
  <c r="G161" i="14"/>
  <c r="G160" i="14"/>
  <c r="G159" i="14"/>
  <c r="G158" i="14"/>
  <c r="G157" i="14"/>
  <c r="G156" i="14"/>
  <c r="G155" i="14"/>
  <c r="G154" i="14"/>
  <c r="G153" i="14"/>
  <c r="G152" i="14"/>
  <c r="G151" i="14"/>
  <c r="G150" i="14"/>
  <c r="G149" i="14"/>
  <c r="G148" i="14"/>
  <c r="G147" i="14"/>
  <c r="G146" i="14"/>
  <c r="G145" i="14"/>
  <c r="G144" i="14"/>
  <c r="G143" i="14"/>
  <c r="G142" i="14"/>
  <c r="G141" i="14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2" i="14"/>
  <c r="H225" i="9" l="1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H195" i="9"/>
  <c r="H194" i="9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K225" i="9"/>
  <c r="K224" i="9"/>
  <c r="K223" i="9"/>
  <c r="K222" i="9"/>
  <c r="K221" i="9"/>
  <c r="K220" i="9"/>
  <c r="K219" i="9"/>
  <c r="K207" i="9"/>
  <c r="K206" i="9"/>
  <c r="K205" i="9"/>
  <c r="K204" i="9"/>
  <c r="K203" i="9"/>
  <c r="K202" i="9"/>
  <c r="K201" i="9"/>
  <c r="K200" i="9"/>
  <c r="K218" i="9"/>
  <c r="K199" i="9"/>
  <c r="K217" i="9"/>
  <c r="K216" i="9"/>
  <c r="K215" i="9"/>
  <c r="K214" i="9"/>
  <c r="K213" i="9"/>
  <c r="K212" i="9"/>
  <c r="K211" i="9"/>
  <c r="K210" i="9"/>
  <c r="K209" i="9"/>
  <c r="K208" i="9"/>
  <c r="K193" i="9"/>
  <c r="K192" i="9"/>
  <c r="K191" i="9"/>
  <c r="K190" i="9"/>
  <c r="K189" i="9"/>
  <c r="K188" i="9"/>
  <c r="K187" i="9"/>
  <c r="K186" i="9"/>
  <c r="K185" i="9"/>
  <c r="K198" i="9"/>
  <c r="K197" i="9"/>
  <c r="K196" i="9"/>
  <c r="K195" i="9"/>
  <c r="K194" i="9"/>
  <c r="K103" i="9"/>
  <c r="K184" i="9"/>
  <c r="K102" i="9"/>
  <c r="K183" i="9"/>
  <c r="K182" i="9"/>
  <c r="K181" i="9"/>
  <c r="K180" i="9"/>
  <c r="K179" i="9"/>
  <c r="K178" i="9"/>
  <c r="K177" i="9"/>
  <c r="K176" i="9"/>
  <c r="K175" i="9"/>
  <c r="K174" i="9"/>
  <c r="K101" i="9"/>
  <c r="K173" i="9"/>
  <c r="K172" i="9"/>
  <c r="K171" i="9"/>
  <c r="K170" i="9"/>
  <c r="K169" i="9"/>
  <c r="K168" i="9"/>
  <c r="K167" i="9"/>
  <c r="K166" i="9"/>
  <c r="K165" i="9"/>
  <c r="K164" i="9"/>
  <c r="K100" i="9"/>
  <c r="K163" i="9"/>
  <c r="K162" i="9"/>
  <c r="K161" i="9"/>
  <c r="K160" i="9"/>
  <c r="K159" i="9"/>
  <c r="K158" i="9"/>
  <c r="K157" i="9"/>
  <c r="K156" i="9"/>
  <c r="K155" i="9"/>
  <c r="K154" i="9"/>
  <c r="K99" i="9"/>
  <c r="K153" i="9"/>
  <c r="K152" i="9"/>
  <c r="K151" i="9"/>
  <c r="K150" i="9"/>
  <c r="K149" i="9"/>
  <c r="K148" i="9"/>
  <c r="K147" i="9"/>
  <c r="K146" i="9"/>
  <c r="K145" i="9"/>
  <c r="K144" i="9"/>
  <c r="K98" i="9"/>
  <c r="K143" i="9"/>
  <c r="K142" i="9"/>
  <c r="K141" i="9"/>
  <c r="K140" i="9"/>
  <c r="K139" i="9"/>
  <c r="K138" i="9"/>
  <c r="K137" i="9"/>
  <c r="K136" i="9"/>
  <c r="K135" i="9"/>
  <c r="K134" i="9"/>
  <c r="K97" i="9"/>
  <c r="K133" i="9"/>
  <c r="K132" i="9"/>
  <c r="K131" i="9"/>
  <c r="K130" i="9"/>
  <c r="K129" i="9"/>
  <c r="K128" i="9"/>
  <c r="K127" i="9"/>
  <c r="K126" i="9"/>
  <c r="K125" i="9"/>
  <c r="K124" i="9"/>
  <c r="K96" i="9"/>
  <c r="K123" i="9"/>
  <c r="K122" i="9"/>
  <c r="K121" i="9"/>
  <c r="K120" i="9"/>
  <c r="K119" i="9"/>
  <c r="K118" i="9"/>
  <c r="K117" i="9"/>
  <c r="K116" i="9"/>
  <c r="K115" i="9"/>
  <c r="K114" i="9"/>
  <c r="K95" i="9"/>
  <c r="K113" i="9"/>
  <c r="K112" i="9"/>
  <c r="K111" i="9"/>
  <c r="K110" i="9"/>
  <c r="K109" i="9"/>
  <c r="K108" i="9"/>
  <c r="K107" i="9"/>
  <c r="K106" i="9"/>
  <c r="K105" i="9"/>
  <c r="K104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2" i="9"/>
  <c r="K41" i="9"/>
  <c r="K40" i="9"/>
  <c r="K39" i="9"/>
  <c r="K38" i="9"/>
  <c r="K37" i="9"/>
  <c r="K36" i="9"/>
  <c r="K35" i="9"/>
  <c r="K34" i="9"/>
  <c r="K46" i="9"/>
  <c r="K45" i="9"/>
  <c r="K44" i="9"/>
  <c r="K43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N225" i="9" l="1"/>
  <c r="M225" i="9"/>
  <c r="N224" i="9"/>
  <c r="M224" i="9"/>
  <c r="N223" i="9"/>
  <c r="M223" i="9"/>
  <c r="N222" i="9"/>
  <c r="M222" i="9"/>
  <c r="N221" i="9"/>
  <c r="M221" i="9"/>
  <c r="N220" i="9"/>
  <c r="M220" i="9"/>
  <c r="N219" i="9"/>
  <c r="M219" i="9"/>
  <c r="N218" i="9"/>
  <c r="M218" i="9"/>
  <c r="N217" i="9"/>
  <c r="M217" i="9"/>
  <c r="N216" i="9"/>
  <c r="M216" i="9"/>
  <c r="N215" i="9"/>
  <c r="M215" i="9"/>
  <c r="N214" i="9"/>
  <c r="M214" i="9"/>
  <c r="N213" i="9"/>
  <c r="M213" i="9"/>
  <c r="N212" i="9"/>
  <c r="M212" i="9"/>
  <c r="F210" i="19" s="1"/>
  <c r="N211" i="9"/>
  <c r="M211" i="9"/>
  <c r="N210" i="9"/>
  <c r="M210" i="9"/>
  <c r="N209" i="9"/>
  <c r="M209" i="9"/>
  <c r="N208" i="9"/>
  <c r="M208" i="9"/>
  <c r="N207" i="9"/>
  <c r="M207" i="9"/>
  <c r="N206" i="9"/>
  <c r="M206" i="9"/>
  <c r="N205" i="9"/>
  <c r="M205" i="9"/>
  <c r="N204" i="9"/>
  <c r="M204" i="9"/>
  <c r="N203" i="9"/>
  <c r="M203" i="9"/>
  <c r="N202" i="9"/>
  <c r="M202" i="9"/>
  <c r="N201" i="9"/>
  <c r="M201" i="9"/>
  <c r="N200" i="9"/>
  <c r="M200" i="9"/>
  <c r="F198" i="19" s="1"/>
  <c r="N199" i="9"/>
  <c r="M199" i="9"/>
  <c r="N198" i="9"/>
  <c r="M198" i="9"/>
  <c r="N197" i="9"/>
  <c r="M197" i="9"/>
  <c r="N196" i="9"/>
  <c r="M196" i="9"/>
  <c r="N195" i="9"/>
  <c r="M195" i="9"/>
  <c r="N194" i="9"/>
  <c r="M194" i="9"/>
  <c r="N193" i="9"/>
  <c r="M193" i="9"/>
  <c r="N192" i="9"/>
  <c r="M192" i="9"/>
  <c r="N191" i="9"/>
  <c r="M191" i="9"/>
  <c r="N190" i="9"/>
  <c r="M190" i="9"/>
  <c r="N189" i="9"/>
  <c r="M189" i="9"/>
  <c r="N188" i="9"/>
  <c r="M188" i="9"/>
  <c r="F186" i="19" s="1"/>
  <c r="N187" i="9"/>
  <c r="M187" i="9"/>
  <c r="N186" i="9"/>
  <c r="M186" i="9"/>
  <c r="N185" i="9"/>
  <c r="M185" i="9"/>
  <c r="N184" i="9"/>
  <c r="M184" i="9"/>
  <c r="N183" i="9"/>
  <c r="M183" i="9"/>
  <c r="N182" i="9"/>
  <c r="M182" i="9"/>
  <c r="N181" i="9"/>
  <c r="M181" i="9"/>
  <c r="N180" i="9"/>
  <c r="M180" i="9"/>
  <c r="N179" i="9"/>
  <c r="M179" i="9"/>
  <c r="N178" i="9"/>
  <c r="M178" i="9"/>
  <c r="N177" i="9"/>
  <c r="M177" i="9"/>
  <c r="N176" i="9"/>
  <c r="M176" i="9"/>
  <c r="N175" i="9"/>
  <c r="M175" i="9"/>
  <c r="N174" i="9"/>
  <c r="M174" i="9"/>
  <c r="N173" i="9"/>
  <c r="M173" i="9"/>
  <c r="N172" i="9"/>
  <c r="M172" i="9"/>
  <c r="N171" i="9"/>
  <c r="M171" i="9"/>
  <c r="N170" i="9"/>
  <c r="M170" i="9"/>
  <c r="N169" i="9"/>
  <c r="M169" i="9"/>
  <c r="N168" i="9"/>
  <c r="M168" i="9"/>
  <c r="N167" i="9"/>
  <c r="M167" i="9"/>
  <c r="N166" i="9"/>
  <c r="M166" i="9"/>
  <c r="N165" i="9"/>
  <c r="M165" i="9"/>
  <c r="F163" i="19" s="1"/>
  <c r="N164" i="9"/>
  <c r="M164" i="9"/>
  <c r="N163" i="9"/>
  <c r="M163" i="9"/>
  <c r="N162" i="9"/>
  <c r="M162" i="9"/>
  <c r="N161" i="9"/>
  <c r="M161" i="9"/>
  <c r="N160" i="9"/>
  <c r="M160" i="9"/>
  <c r="N159" i="9"/>
  <c r="M159" i="9"/>
  <c r="N158" i="9"/>
  <c r="M158" i="9"/>
  <c r="N157" i="9"/>
  <c r="M157" i="9"/>
  <c r="N156" i="9"/>
  <c r="M156" i="9"/>
  <c r="N155" i="9"/>
  <c r="M155" i="9"/>
  <c r="N154" i="9"/>
  <c r="M154" i="9"/>
  <c r="N153" i="9"/>
  <c r="M153" i="9"/>
  <c r="N152" i="9"/>
  <c r="M152" i="9"/>
  <c r="F150" i="19" s="1"/>
  <c r="N151" i="9"/>
  <c r="M151" i="9"/>
  <c r="N150" i="9"/>
  <c r="M150" i="9"/>
  <c r="N149" i="9"/>
  <c r="M149" i="9"/>
  <c r="N148" i="9"/>
  <c r="M148" i="9"/>
  <c r="N147" i="9"/>
  <c r="M147" i="9"/>
  <c r="N146" i="9"/>
  <c r="M146" i="9"/>
  <c r="N145" i="9"/>
  <c r="M145" i="9"/>
  <c r="N144" i="9"/>
  <c r="M144" i="9"/>
  <c r="N143" i="9"/>
  <c r="M143" i="9"/>
  <c r="N142" i="9"/>
  <c r="M142" i="9"/>
  <c r="N141" i="9"/>
  <c r="M141" i="9"/>
  <c r="N140" i="9"/>
  <c r="M140" i="9"/>
  <c r="N139" i="9"/>
  <c r="M139" i="9"/>
  <c r="N138" i="9"/>
  <c r="M138" i="9"/>
  <c r="N137" i="9"/>
  <c r="M137" i="9"/>
  <c r="N136" i="9"/>
  <c r="M136" i="9"/>
  <c r="N135" i="9"/>
  <c r="M135" i="9"/>
  <c r="N134" i="9"/>
  <c r="M134" i="9"/>
  <c r="N133" i="9"/>
  <c r="M133" i="9"/>
  <c r="N132" i="9"/>
  <c r="M132" i="9"/>
  <c r="N131" i="9"/>
  <c r="M131" i="9"/>
  <c r="N130" i="9"/>
  <c r="M130" i="9"/>
  <c r="N129" i="9"/>
  <c r="M129" i="9"/>
  <c r="F127" i="19" s="1"/>
  <c r="N128" i="9"/>
  <c r="M128" i="9"/>
  <c r="N127" i="9"/>
  <c r="M127" i="9"/>
  <c r="N126" i="9"/>
  <c r="M126" i="9"/>
  <c r="N125" i="9"/>
  <c r="M125" i="9"/>
  <c r="N124" i="9"/>
  <c r="M124" i="9"/>
  <c r="N123" i="9"/>
  <c r="M123" i="9"/>
  <c r="N122" i="9"/>
  <c r="M122" i="9"/>
  <c r="N121" i="9"/>
  <c r="M121" i="9"/>
  <c r="N120" i="9"/>
  <c r="M120" i="9"/>
  <c r="N119" i="9"/>
  <c r="M119" i="9"/>
  <c r="N118" i="9"/>
  <c r="M118" i="9"/>
  <c r="N117" i="9"/>
  <c r="M117" i="9"/>
  <c r="F115" i="19" s="1"/>
  <c r="N116" i="9"/>
  <c r="M116" i="9"/>
  <c r="N115" i="9"/>
  <c r="M115" i="9"/>
  <c r="N114" i="9"/>
  <c r="M114" i="9"/>
  <c r="N113" i="9"/>
  <c r="M113" i="9"/>
  <c r="N112" i="9"/>
  <c r="M112" i="9"/>
  <c r="N111" i="9"/>
  <c r="M111" i="9"/>
  <c r="N110" i="9"/>
  <c r="M110" i="9"/>
  <c r="N109" i="9"/>
  <c r="M109" i="9"/>
  <c r="N108" i="9"/>
  <c r="M108" i="9"/>
  <c r="N107" i="9"/>
  <c r="M107" i="9"/>
  <c r="N106" i="9"/>
  <c r="M106" i="9"/>
  <c r="N105" i="9"/>
  <c r="M105" i="9"/>
  <c r="F103" i="19" s="1"/>
  <c r="N104" i="9"/>
  <c r="M104" i="9"/>
  <c r="F102" i="19" s="1"/>
  <c r="N103" i="9"/>
  <c r="M103" i="9"/>
  <c r="N102" i="9"/>
  <c r="M102" i="9"/>
  <c r="N101" i="9"/>
  <c r="M101" i="9"/>
  <c r="N100" i="9"/>
  <c r="M100" i="9"/>
  <c r="N99" i="9"/>
  <c r="M99" i="9"/>
  <c r="N98" i="9"/>
  <c r="M98" i="9"/>
  <c r="N97" i="9"/>
  <c r="M97" i="9"/>
  <c r="N96" i="9"/>
  <c r="M96" i="9"/>
  <c r="N95" i="9"/>
  <c r="M95" i="9"/>
  <c r="N94" i="9"/>
  <c r="M94" i="9"/>
  <c r="N93" i="9"/>
  <c r="M93" i="9"/>
  <c r="F91" i="19" s="1"/>
  <c r="N92" i="9"/>
  <c r="M92" i="9"/>
  <c r="N91" i="9"/>
  <c r="M91" i="9"/>
  <c r="N90" i="9"/>
  <c r="M90" i="9"/>
  <c r="N89" i="9"/>
  <c r="M89" i="9"/>
  <c r="N88" i="9"/>
  <c r="M88" i="9"/>
  <c r="N87" i="9"/>
  <c r="M87" i="9"/>
  <c r="N86" i="9"/>
  <c r="M86" i="9"/>
  <c r="N85" i="9"/>
  <c r="M85" i="9"/>
  <c r="N84" i="9"/>
  <c r="M84" i="9"/>
  <c r="N83" i="9"/>
  <c r="M83" i="9"/>
  <c r="N82" i="9"/>
  <c r="M82" i="9"/>
  <c r="N81" i="9"/>
  <c r="M81" i="9"/>
  <c r="F79" i="19" s="1"/>
  <c r="N80" i="9"/>
  <c r="M80" i="9"/>
  <c r="F78" i="19" s="1"/>
  <c r="N79" i="9"/>
  <c r="M79" i="9"/>
  <c r="N78" i="9"/>
  <c r="M78" i="9"/>
  <c r="N77" i="9"/>
  <c r="M77" i="9"/>
  <c r="N76" i="9"/>
  <c r="M76" i="9"/>
  <c r="N75" i="9"/>
  <c r="M75" i="9"/>
  <c r="N74" i="9"/>
  <c r="M74" i="9"/>
  <c r="N73" i="9"/>
  <c r="M73" i="9"/>
  <c r="N72" i="9"/>
  <c r="M72" i="9"/>
  <c r="N71" i="9"/>
  <c r="M71" i="9"/>
  <c r="N70" i="9"/>
  <c r="M70" i="9"/>
  <c r="N69" i="9"/>
  <c r="M69" i="9"/>
  <c r="F67" i="19" s="1"/>
  <c r="N68" i="9"/>
  <c r="M68" i="9"/>
  <c r="F66" i="19" s="1"/>
  <c r="N67" i="9"/>
  <c r="M67" i="9"/>
  <c r="N66" i="9"/>
  <c r="M66" i="9"/>
  <c r="N65" i="9"/>
  <c r="M65" i="9"/>
  <c r="N64" i="9"/>
  <c r="M64" i="9"/>
  <c r="N63" i="9"/>
  <c r="M63" i="9"/>
  <c r="N62" i="9"/>
  <c r="M62" i="9"/>
  <c r="N61" i="9"/>
  <c r="M61" i="9"/>
  <c r="N60" i="9"/>
  <c r="M60" i="9"/>
  <c r="N59" i="9"/>
  <c r="M59" i="9"/>
  <c r="N58" i="9"/>
  <c r="M58" i="9"/>
  <c r="N57" i="9"/>
  <c r="M57" i="9"/>
  <c r="F55" i="19" s="1"/>
  <c r="N56" i="9"/>
  <c r="M56" i="9"/>
  <c r="F54" i="19" s="1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F43" i="19" s="1"/>
  <c r="N44" i="9"/>
  <c r="M44" i="9"/>
  <c r="F42" i="19" s="1"/>
  <c r="N43" i="9"/>
  <c r="M43" i="9"/>
  <c r="N42" i="9"/>
  <c r="M42" i="9"/>
  <c r="N41" i="9"/>
  <c r="M41" i="9"/>
  <c r="N40" i="9"/>
  <c r="M40" i="9"/>
  <c r="N39" i="9"/>
  <c r="M39" i="9"/>
  <c r="N38" i="9"/>
  <c r="M38" i="9"/>
  <c r="N37" i="9"/>
  <c r="M37" i="9"/>
  <c r="N36" i="9"/>
  <c r="M36" i="9"/>
  <c r="N35" i="9"/>
  <c r="M35" i="9"/>
  <c r="N34" i="9"/>
  <c r="M34" i="9"/>
  <c r="N33" i="9"/>
  <c r="M33" i="9"/>
  <c r="F31" i="19" s="1"/>
  <c r="N32" i="9"/>
  <c r="M32" i="9"/>
  <c r="N31" i="9"/>
  <c r="M31" i="9"/>
  <c r="N30" i="9"/>
  <c r="M30" i="9"/>
  <c r="N29" i="9"/>
  <c r="M29" i="9"/>
  <c r="N28" i="9"/>
  <c r="M28" i="9"/>
  <c r="N27" i="9"/>
  <c r="M27" i="9"/>
  <c r="N26" i="9"/>
  <c r="M26" i="9"/>
  <c r="N25" i="9"/>
  <c r="M25" i="9"/>
  <c r="N24" i="9"/>
  <c r="M24" i="9"/>
  <c r="N23" i="9"/>
  <c r="M23" i="9"/>
  <c r="N22" i="9"/>
  <c r="M22" i="9"/>
  <c r="N21" i="9"/>
  <c r="M21" i="9"/>
  <c r="F19" i="19" s="1"/>
  <c r="N20" i="9"/>
  <c r="M20" i="9"/>
  <c r="F18" i="19" s="1"/>
  <c r="N19" i="9"/>
  <c r="M19" i="9"/>
  <c r="N18" i="9"/>
  <c r="M18" i="9"/>
  <c r="N17" i="9"/>
  <c r="M17" i="9"/>
  <c r="N16" i="9"/>
  <c r="M16" i="9"/>
  <c r="N15" i="9"/>
  <c r="M15" i="9"/>
  <c r="N14" i="9"/>
  <c r="M14" i="9"/>
  <c r="N13" i="9"/>
  <c r="M13" i="9"/>
  <c r="N12" i="9"/>
  <c r="M12" i="9"/>
  <c r="N11" i="9"/>
  <c r="M11" i="9"/>
  <c r="N10" i="9"/>
  <c r="M10" i="9"/>
  <c r="N9" i="9"/>
  <c r="M9" i="9"/>
  <c r="F7" i="19" s="1"/>
  <c r="N8" i="9"/>
  <c r="M8" i="9"/>
  <c r="D219" i="12"/>
  <c r="D218" i="19"/>
  <c r="D217" i="19"/>
  <c r="D216" i="19"/>
  <c r="D211" i="12"/>
  <c r="D210" i="19"/>
  <c r="D209" i="19"/>
  <c r="D208" i="19"/>
  <c r="D203" i="12"/>
  <c r="D202" i="19"/>
  <c r="D201" i="19"/>
  <c r="D200" i="19"/>
  <c r="D198" i="19"/>
  <c r="D196" i="19"/>
  <c r="D195" i="19"/>
  <c r="D194" i="19"/>
  <c r="D193" i="19"/>
  <c r="D192" i="19"/>
  <c r="D190" i="19"/>
  <c r="D188" i="19"/>
  <c r="D187" i="19"/>
  <c r="D186" i="19"/>
  <c r="D185" i="19"/>
  <c r="D184" i="19"/>
  <c r="D182" i="19"/>
  <c r="D180" i="19"/>
  <c r="D179" i="12"/>
  <c r="D178" i="19"/>
  <c r="D177" i="19"/>
  <c r="D176" i="19"/>
  <c r="D174" i="19"/>
  <c r="D172" i="19"/>
  <c r="D171" i="12"/>
  <c r="D170" i="19"/>
  <c r="D169" i="19"/>
  <c r="D168" i="19"/>
  <c r="D166" i="19"/>
  <c r="D164" i="19"/>
  <c r="D163" i="12"/>
  <c r="D162" i="19"/>
  <c r="D161" i="19"/>
  <c r="D160" i="19"/>
  <c r="D158" i="19"/>
  <c r="D156" i="19"/>
  <c r="D155" i="12"/>
  <c r="D154" i="19"/>
  <c r="D153" i="19"/>
  <c r="D152" i="19"/>
  <c r="D150" i="19"/>
  <c r="D148" i="19"/>
  <c r="D147" i="19"/>
  <c r="D146" i="19"/>
  <c r="D145" i="19"/>
  <c r="D144" i="19"/>
  <c r="D142" i="19"/>
  <c r="D140" i="19"/>
  <c r="D139" i="12"/>
  <c r="D138" i="19"/>
  <c r="D137" i="19"/>
  <c r="D136" i="19"/>
  <c r="D134" i="19"/>
  <c r="D132" i="19"/>
  <c r="D131" i="19"/>
  <c r="D130" i="19"/>
  <c r="D129" i="19"/>
  <c r="D128" i="19"/>
  <c r="D126" i="19"/>
  <c r="D124" i="19"/>
  <c r="D123" i="19"/>
  <c r="D122" i="19"/>
  <c r="D121" i="19"/>
  <c r="D120" i="19"/>
  <c r="D118" i="19"/>
  <c r="D116" i="19"/>
  <c r="D115" i="12"/>
  <c r="D114" i="19"/>
  <c r="D113" i="19"/>
  <c r="D112" i="19"/>
  <c r="D110" i="19"/>
  <c r="D107" i="12"/>
  <c r="D106" i="19"/>
  <c r="D105" i="19"/>
  <c r="D104" i="19"/>
  <c r="D102" i="19"/>
  <c r="D99" i="12"/>
  <c r="D98" i="19"/>
  <c r="D97" i="19"/>
  <c r="D96" i="19"/>
  <c r="D94" i="19"/>
  <c r="D91" i="12"/>
  <c r="D90" i="19"/>
  <c r="D89" i="19"/>
  <c r="D88" i="19"/>
  <c r="D86" i="19"/>
  <c r="D83" i="12"/>
  <c r="D82" i="19"/>
  <c r="D81" i="19"/>
  <c r="D80" i="19"/>
  <c r="D78" i="19"/>
  <c r="D74" i="19"/>
  <c r="D73" i="19"/>
  <c r="D72" i="19"/>
  <c r="D66" i="19"/>
  <c r="D65" i="19"/>
  <c r="D64" i="19"/>
  <c r="D59" i="12"/>
  <c r="D57" i="19"/>
  <c r="D56" i="19"/>
  <c r="D51" i="12"/>
  <c r="D49" i="19"/>
  <c r="D48" i="19"/>
  <c r="D45" i="19"/>
  <c r="D43" i="12"/>
  <c r="D41" i="19"/>
  <c r="D40" i="19"/>
  <c r="D35" i="12"/>
  <c r="D33" i="19"/>
  <c r="D32" i="19"/>
  <c r="D27" i="12"/>
  <c r="D25" i="19"/>
  <c r="D24" i="19"/>
  <c r="D19" i="12"/>
  <c r="D17" i="19"/>
  <c r="D16" i="19"/>
  <c r="D9" i="19"/>
  <c r="D8" i="19"/>
  <c r="F175" i="19" l="1"/>
  <c r="F187" i="19"/>
  <c r="F211" i="19"/>
  <c r="F60" i="19"/>
  <c r="F72" i="19"/>
  <c r="F84" i="19"/>
  <c r="F168" i="19"/>
  <c r="F216" i="19"/>
  <c r="F25" i="19"/>
  <c r="F37" i="19"/>
  <c r="F97" i="19"/>
  <c r="F145" i="19"/>
  <c r="F169" i="19"/>
  <c r="F205" i="19"/>
  <c r="F139" i="19"/>
  <c r="F151" i="19"/>
  <c r="F30" i="19"/>
  <c r="F162" i="19"/>
  <c r="F174" i="19"/>
  <c r="F199" i="19"/>
  <c r="F13" i="19"/>
  <c r="F49" i="19"/>
  <c r="F61" i="19"/>
  <c r="F73" i="19"/>
  <c r="F85" i="19"/>
  <c r="F109" i="19"/>
  <c r="F121" i="19"/>
  <c r="F133" i="19"/>
  <c r="F157" i="19"/>
  <c r="F193" i="19"/>
  <c r="F217" i="19"/>
  <c r="F222" i="19"/>
  <c r="F12" i="19"/>
  <c r="F24" i="19"/>
  <c r="F36" i="19"/>
  <c r="F48" i="19"/>
  <c r="F96" i="19"/>
  <c r="F108" i="19"/>
  <c r="F144" i="19"/>
  <c r="F156" i="19"/>
  <c r="F180" i="19"/>
  <c r="F192" i="19"/>
  <c r="F204" i="19"/>
  <c r="F181" i="19"/>
  <c r="F223" i="19"/>
  <c r="F114" i="19"/>
  <c r="F120" i="19"/>
  <c r="F126" i="19"/>
  <c r="F132" i="19"/>
  <c r="F138" i="19"/>
  <c r="F90" i="19"/>
  <c r="F10" i="19"/>
  <c r="F16" i="19"/>
  <c r="F22" i="19"/>
  <c r="F28" i="19"/>
  <c r="F34" i="19"/>
  <c r="F40" i="19"/>
  <c r="F46" i="19"/>
  <c r="F52" i="19"/>
  <c r="F58" i="19"/>
  <c r="F64" i="19"/>
  <c r="F9" i="19"/>
  <c r="F15" i="19"/>
  <c r="F21" i="19"/>
  <c r="F27" i="19"/>
  <c r="F33" i="19"/>
  <c r="F39" i="19"/>
  <c r="F45" i="19"/>
  <c r="F51" i="19"/>
  <c r="F57" i="19"/>
  <c r="F63" i="19"/>
  <c r="F69" i="19"/>
  <c r="F75" i="19"/>
  <c r="F81" i="19"/>
  <c r="F87" i="19"/>
  <c r="F93" i="19"/>
  <c r="F99" i="19"/>
  <c r="F105" i="19"/>
  <c r="F111" i="19"/>
  <c r="F117" i="19"/>
  <c r="F123" i="19"/>
  <c r="F129" i="19"/>
  <c r="F135" i="19"/>
  <c r="F141" i="19"/>
  <c r="F147" i="19"/>
  <c r="F153" i="19"/>
  <c r="F159" i="19"/>
  <c r="F165" i="19"/>
  <c r="F171" i="19"/>
  <c r="F177" i="19"/>
  <c r="F183" i="19"/>
  <c r="F189" i="19"/>
  <c r="F195" i="19"/>
  <c r="F201" i="19"/>
  <c r="F207" i="19"/>
  <c r="F213" i="19"/>
  <c r="F219" i="19"/>
  <c r="F70" i="19"/>
  <c r="F11" i="19"/>
  <c r="F17" i="19"/>
  <c r="F23" i="19"/>
  <c r="F29" i="19"/>
  <c r="F35" i="19"/>
  <c r="F41" i="19"/>
  <c r="F47" i="19"/>
  <c r="F53" i="19"/>
  <c r="F59" i="19"/>
  <c r="F65" i="19"/>
  <c r="F71" i="19"/>
  <c r="F77" i="19"/>
  <c r="F83" i="19"/>
  <c r="F89" i="19"/>
  <c r="F95" i="19"/>
  <c r="F101" i="19"/>
  <c r="F107" i="19"/>
  <c r="F113" i="19"/>
  <c r="F119" i="19"/>
  <c r="F125" i="19"/>
  <c r="F131" i="19"/>
  <c r="F137" i="19"/>
  <c r="F143" i="19"/>
  <c r="F149" i="19"/>
  <c r="F155" i="19"/>
  <c r="F161" i="19"/>
  <c r="F167" i="19"/>
  <c r="F173" i="19"/>
  <c r="F179" i="19"/>
  <c r="F185" i="19"/>
  <c r="F191" i="19"/>
  <c r="F197" i="19"/>
  <c r="F203" i="19"/>
  <c r="F209" i="19"/>
  <c r="F215" i="19"/>
  <c r="F221" i="19"/>
  <c r="F8" i="19"/>
  <c r="F14" i="19"/>
  <c r="F20" i="19"/>
  <c r="F26" i="19"/>
  <c r="F32" i="19"/>
  <c r="F38" i="19"/>
  <c r="F44" i="19"/>
  <c r="F50" i="19"/>
  <c r="F76" i="19"/>
  <c r="F82" i="19"/>
  <c r="F88" i="19"/>
  <c r="F94" i="19"/>
  <c r="F100" i="19"/>
  <c r="F106" i="19"/>
  <c r="F112" i="19"/>
  <c r="F118" i="19"/>
  <c r="F124" i="19"/>
  <c r="F130" i="19"/>
  <c r="F136" i="19"/>
  <c r="F142" i="19"/>
  <c r="F148" i="19"/>
  <c r="F154" i="19"/>
  <c r="F160" i="19"/>
  <c r="F166" i="19"/>
  <c r="F172" i="19"/>
  <c r="F178" i="19"/>
  <c r="F184" i="19"/>
  <c r="F190" i="19"/>
  <c r="F196" i="19"/>
  <c r="F202" i="19"/>
  <c r="F208" i="19"/>
  <c r="F214" i="19"/>
  <c r="F220" i="19"/>
  <c r="F56" i="19"/>
  <c r="F62" i="19"/>
  <c r="F68" i="19"/>
  <c r="F74" i="19"/>
  <c r="F80" i="19"/>
  <c r="F86" i="19"/>
  <c r="F92" i="19"/>
  <c r="F98" i="19"/>
  <c r="F104" i="19"/>
  <c r="F110" i="19"/>
  <c r="F116" i="19"/>
  <c r="F122" i="19"/>
  <c r="F128" i="19"/>
  <c r="F134" i="19"/>
  <c r="F140" i="19"/>
  <c r="F146" i="19"/>
  <c r="F152" i="19"/>
  <c r="F158" i="19"/>
  <c r="F164" i="19"/>
  <c r="F170" i="19"/>
  <c r="F176" i="19"/>
  <c r="F182" i="19"/>
  <c r="F188" i="19"/>
  <c r="F194" i="19"/>
  <c r="F200" i="19"/>
  <c r="F206" i="19"/>
  <c r="F212" i="19"/>
  <c r="F218" i="19"/>
  <c r="D147" i="12"/>
  <c r="D210" i="12"/>
  <c r="D131" i="12"/>
  <c r="D195" i="12"/>
  <c r="D208" i="12"/>
  <c r="D211" i="19"/>
  <c r="D123" i="12"/>
  <c r="D187" i="12"/>
  <c r="D29" i="19"/>
  <c r="D29" i="12"/>
  <c r="D61" i="19"/>
  <c r="D61" i="12"/>
  <c r="D117" i="19"/>
  <c r="D117" i="12"/>
  <c r="D173" i="19"/>
  <c r="D173" i="12"/>
  <c r="D189" i="19"/>
  <c r="D189" i="12"/>
  <c r="D6" i="19"/>
  <c r="D6" i="12"/>
  <c r="D38" i="19"/>
  <c r="D38" i="12"/>
  <c r="D7" i="19"/>
  <c r="D7" i="12"/>
  <c r="D63" i="19"/>
  <c r="D63" i="12"/>
  <c r="D87" i="19"/>
  <c r="D87" i="12"/>
  <c r="D127" i="19"/>
  <c r="D127" i="12"/>
  <c r="D159" i="19"/>
  <c r="D159" i="12"/>
  <c r="D183" i="19"/>
  <c r="D183" i="12"/>
  <c r="D215" i="12"/>
  <c r="D215" i="19"/>
  <c r="D45" i="12"/>
  <c r="D101" i="19"/>
  <c r="D101" i="12"/>
  <c r="D141" i="19"/>
  <c r="D141" i="12"/>
  <c r="D181" i="19"/>
  <c r="D181" i="12"/>
  <c r="D221" i="12"/>
  <c r="D221" i="19"/>
  <c r="D22" i="19"/>
  <c r="D22" i="12"/>
  <c r="D70" i="19"/>
  <c r="D70" i="12"/>
  <c r="D31" i="19"/>
  <c r="D31" i="12"/>
  <c r="D39" i="19"/>
  <c r="D39" i="12"/>
  <c r="D79" i="19"/>
  <c r="D79" i="12"/>
  <c r="D103" i="19"/>
  <c r="D103" i="12"/>
  <c r="D119" i="19"/>
  <c r="D119" i="12"/>
  <c r="D151" i="19"/>
  <c r="D151" i="12"/>
  <c r="D175" i="19"/>
  <c r="D175" i="12"/>
  <c r="D199" i="19"/>
  <c r="D199" i="12"/>
  <c r="D207" i="12"/>
  <c r="D207" i="19"/>
  <c r="D13" i="19"/>
  <c r="D13" i="12"/>
  <c r="D53" i="19"/>
  <c r="D53" i="12"/>
  <c r="D69" i="19"/>
  <c r="D69" i="12"/>
  <c r="D85" i="19"/>
  <c r="D85" i="12"/>
  <c r="D133" i="19"/>
  <c r="D133" i="12"/>
  <c r="D157" i="19"/>
  <c r="D157" i="12"/>
  <c r="D205" i="12"/>
  <c r="D205" i="19"/>
  <c r="D30" i="19"/>
  <c r="D30" i="12"/>
  <c r="D46" i="19"/>
  <c r="D46" i="12"/>
  <c r="D15" i="19"/>
  <c r="D15" i="12"/>
  <c r="D47" i="19"/>
  <c r="D47" i="12"/>
  <c r="D71" i="19"/>
  <c r="D71" i="12"/>
  <c r="D111" i="19"/>
  <c r="D111" i="12"/>
  <c r="D135" i="19"/>
  <c r="D135" i="12"/>
  <c r="D167" i="19"/>
  <c r="D167" i="12"/>
  <c r="D191" i="19"/>
  <c r="D191" i="12"/>
  <c r="D10" i="19"/>
  <c r="D10" i="12"/>
  <c r="D18" i="19"/>
  <c r="D18" i="12"/>
  <c r="D26" i="19"/>
  <c r="D26" i="12"/>
  <c r="D34" i="19"/>
  <c r="D34" i="12"/>
  <c r="D42" i="19"/>
  <c r="D42" i="12"/>
  <c r="D50" i="19"/>
  <c r="D50" i="12"/>
  <c r="D58" i="19"/>
  <c r="D58" i="12"/>
  <c r="D37" i="19"/>
  <c r="D37" i="12"/>
  <c r="D93" i="19"/>
  <c r="D93" i="12"/>
  <c r="D125" i="19"/>
  <c r="D125" i="12"/>
  <c r="D165" i="19"/>
  <c r="D165" i="12"/>
  <c r="D197" i="19"/>
  <c r="D197" i="12"/>
  <c r="D62" i="19"/>
  <c r="D62" i="12"/>
  <c r="D23" i="19"/>
  <c r="D23" i="12"/>
  <c r="D55" i="19"/>
  <c r="D55" i="12"/>
  <c r="D95" i="19"/>
  <c r="D95" i="12"/>
  <c r="D143" i="19"/>
  <c r="D143" i="12"/>
  <c r="D11" i="19"/>
  <c r="D19" i="19"/>
  <c r="D27" i="19"/>
  <c r="D35" i="19"/>
  <c r="D43" i="19"/>
  <c r="D51" i="19"/>
  <c r="D59" i="19"/>
  <c r="D75" i="19"/>
  <c r="D83" i="19"/>
  <c r="D91" i="19"/>
  <c r="D67" i="12"/>
  <c r="D21" i="19"/>
  <c r="D21" i="12"/>
  <c r="D77" i="19"/>
  <c r="D77" i="12"/>
  <c r="D109" i="19"/>
  <c r="D109" i="12"/>
  <c r="D149" i="19"/>
  <c r="D149" i="12"/>
  <c r="D213" i="12"/>
  <c r="D213" i="19"/>
  <c r="D14" i="19"/>
  <c r="D14" i="12"/>
  <c r="D54" i="19"/>
  <c r="D54" i="12"/>
  <c r="D12" i="19"/>
  <c r="D12" i="12"/>
  <c r="D20" i="19"/>
  <c r="D20" i="12"/>
  <c r="D28" i="19"/>
  <c r="D28" i="12"/>
  <c r="D36" i="19"/>
  <c r="D36" i="12"/>
  <c r="D44" i="19"/>
  <c r="D44" i="12"/>
  <c r="D52" i="19"/>
  <c r="D52" i="12"/>
  <c r="D60" i="19"/>
  <c r="D60" i="12"/>
  <c r="D68" i="19"/>
  <c r="D68" i="12"/>
  <c r="D76" i="19"/>
  <c r="D76" i="12"/>
  <c r="D84" i="19"/>
  <c r="D84" i="12"/>
  <c r="D92" i="19"/>
  <c r="D92" i="12"/>
  <c r="D100" i="19"/>
  <c r="D100" i="12"/>
  <c r="D108" i="19"/>
  <c r="D108" i="12"/>
  <c r="D11" i="12"/>
  <c r="D75" i="12"/>
  <c r="D67" i="19"/>
  <c r="D206" i="12"/>
  <c r="D206" i="19"/>
  <c r="D214" i="12"/>
  <c r="D214" i="19"/>
  <c r="D222" i="12"/>
  <c r="D222" i="19"/>
  <c r="D116" i="12"/>
  <c r="D124" i="12"/>
  <c r="D132" i="12"/>
  <c r="D140" i="12"/>
  <c r="D148" i="12"/>
  <c r="D156" i="12"/>
  <c r="D164" i="12"/>
  <c r="D172" i="12"/>
  <c r="D180" i="12"/>
  <c r="D188" i="12"/>
  <c r="D196" i="12"/>
  <c r="D209" i="12"/>
  <c r="D139" i="19"/>
  <c r="D203" i="19"/>
  <c r="D78" i="12"/>
  <c r="D86" i="12"/>
  <c r="D94" i="12"/>
  <c r="D102" i="12"/>
  <c r="D110" i="12"/>
  <c r="D118" i="12"/>
  <c r="D126" i="12"/>
  <c r="D134" i="12"/>
  <c r="D142" i="12"/>
  <c r="D150" i="12"/>
  <c r="D158" i="12"/>
  <c r="D166" i="12"/>
  <c r="D174" i="12"/>
  <c r="D182" i="12"/>
  <c r="D190" i="12"/>
  <c r="D198" i="12"/>
  <c r="D216" i="12"/>
  <c r="D155" i="19"/>
  <c r="D219" i="19"/>
  <c r="D217" i="12"/>
  <c r="D99" i="19"/>
  <c r="D163" i="19"/>
  <c r="D8" i="12"/>
  <c r="D16" i="12"/>
  <c r="D24" i="12"/>
  <c r="D32" i="12"/>
  <c r="D40" i="12"/>
  <c r="D48" i="12"/>
  <c r="D56" i="12"/>
  <c r="D64" i="12"/>
  <c r="D72" i="12"/>
  <c r="D80" i="12"/>
  <c r="D88" i="12"/>
  <c r="D96" i="12"/>
  <c r="D104" i="12"/>
  <c r="D112" i="12"/>
  <c r="D120" i="12"/>
  <c r="D128" i="12"/>
  <c r="D136" i="12"/>
  <c r="D144" i="12"/>
  <c r="D152" i="12"/>
  <c r="D160" i="12"/>
  <c r="D168" i="12"/>
  <c r="D176" i="12"/>
  <c r="D184" i="12"/>
  <c r="D192" i="12"/>
  <c r="D200" i="12"/>
  <c r="D218" i="12"/>
  <c r="D107" i="19"/>
  <c r="D171" i="19"/>
  <c r="D9" i="12"/>
  <c r="D17" i="12"/>
  <c r="D25" i="12"/>
  <c r="D33" i="12"/>
  <c r="D41" i="12"/>
  <c r="D49" i="12"/>
  <c r="D57" i="12"/>
  <c r="D65" i="12"/>
  <c r="D73" i="12"/>
  <c r="D81" i="12"/>
  <c r="D89" i="12"/>
  <c r="D97" i="12"/>
  <c r="D105" i="12"/>
  <c r="D113" i="12"/>
  <c r="D121" i="12"/>
  <c r="D129" i="12"/>
  <c r="D137" i="12"/>
  <c r="D145" i="12"/>
  <c r="D153" i="12"/>
  <c r="D161" i="12"/>
  <c r="D169" i="12"/>
  <c r="D177" i="12"/>
  <c r="D185" i="12"/>
  <c r="D193" i="12"/>
  <c r="D201" i="12"/>
  <c r="D115" i="19"/>
  <c r="D179" i="19"/>
  <c r="D204" i="12"/>
  <c r="D204" i="19"/>
  <c r="D212" i="12"/>
  <c r="D212" i="19"/>
  <c r="D220" i="12"/>
  <c r="D220" i="19"/>
  <c r="D66" i="12"/>
  <c r="D74" i="12"/>
  <c r="D82" i="12"/>
  <c r="D90" i="12"/>
  <c r="D98" i="12"/>
  <c r="D106" i="12"/>
  <c r="D114" i="12"/>
  <c r="D122" i="12"/>
  <c r="D130" i="12"/>
  <c r="D138" i="12"/>
  <c r="D146" i="12"/>
  <c r="D154" i="12"/>
  <c r="D162" i="12"/>
  <c r="D170" i="12"/>
  <c r="D178" i="12"/>
  <c r="D186" i="12"/>
  <c r="D194" i="12"/>
  <c r="D202" i="12"/>
  <c r="G110" i="9"/>
  <c r="C223" i="12"/>
  <c r="F201" i="9"/>
  <c r="F177" i="9"/>
  <c r="F153" i="9"/>
  <c r="F129" i="9"/>
  <c r="F105" i="9"/>
  <c r="F81" i="9"/>
  <c r="F57" i="9"/>
  <c r="F33" i="9"/>
  <c r="F9" i="9"/>
  <c r="F180" i="9" l="1"/>
  <c r="F21" i="9"/>
  <c r="F45" i="9"/>
  <c r="F69" i="9"/>
  <c r="F93" i="9"/>
  <c r="F117" i="9"/>
  <c r="F141" i="9"/>
  <c r="F165" i="9"/>
  <c r="F213" i="9"/>
  <c r="F10" i="9"/>
  <c r="F46" i="9"/>
  <c r="F106" i="9"/>
  <c r="F142" i="9"/>
  <c r="F202" i="9"/>
  <c r="F224" i="9"/>
  <c r="F23" i="9"/>
  <c r="F59" i="9"/>
  <c r="F71" i="9"/>
  <c r="F167" i="9"/>
  <c r="F191" i="9"/>
  <c r="F217" i="9"/>
  <c r="F12" i="9"/>
  <c r="F36" i="9"/>
  <c r="F60" i="9"/>
  <c r="F84" i="9"/>
  <c r="F108" i="9"/>
  <c r="F132" i="9"/>
  <c r="F156" i="9"/>
  <c r="F204" i="9"/>
  <c r="F189" i="9"/>
  <c r="F8" i="9"/>
  <c r="F34" i="9"/>
  <c r="F70" i="9"/>
  <c r="F130" i="9"/>
  <c r="F190" i="9"/>
  <c r="F47" i="9"/>
  <c r="F143" i="9"/>
  <c r="F176" i="9"/>
  <c r="F24" i="9"/>
  <c r="F72" i="9"/>
  <c r="F96" i="9"/>
  <c r="F120" i="9"/>
  <c r="F216" i="9"/>
  <c r="F169" i="9"/>
  <c r="F104" i="9"/>
  <c r="F13" i="9"/>
  <c r="F25" i="9"/>
  <c r="F37" i="9"/>
  <c r="F49" i="9"/>
  <c r="F61" i="9"/>
  <c r="F73" i="9"/>
  <c r="F85" i="9"/>
  <c r="F97" i="9"/>
  <c r="F109" i="9"/>
  <c r="F121" i="9"/>
  <c r="F133" i="9"/>
  <c r="F157" i="9"/>
  <c r="F181" i="9"/>
  <c r="F205" i="9"/>
  <c r="F82" i="9"/>
  <c r="F214" i="9"/>
  <c r="F119" i="9"/>
  <c r="F14" i="9"/>
  <c r="F74" i="9"/>
  <c r="F158" i="9"/>
  <c r="F209" i="9"/>
  <c r="F15" i="9"/>
  <c r="F27" i="9"/>
  <c r="F39" i="9"/>
  <c r="F51" i="9"/>
  <c r="F63" i="9"/>
  <c r="F75" i="9"/>
  <c r="F87" i="9"/>
  <c r="F99" i="9"/>
  <c r="F111" i="9"/>
  <c r="F123" i="9"/>
  <c r="F135" i="9"/>
  <c r="F147" i="9"/>
  <c r="F159" i="9"/>
  <c r="F171" i="9"/>
  <c r="F183" i="9"/>
  <c r="F195" i="9"/>
  <c r="F207" i="9"/>
  <c r="F22" i="9"/>
  <c r="F178" i="9"/>
  <c r="F115" i="9"/>
  <c r="F95" i="9"/>
  <c r="F38" i="9"/>
  <c r="F122" i="9"/>
  <c r="F182" i="9"/>
  <c r="F164" i="9"/>
  <c r="F56" i="9"/>
  <c r="F16" i="9"/>
  <c r="F28" i="9"/>
  <c r="F40" i="9"/>
  <c r="F52" i="9"/>
  <c r="F64" i="9"/>
  <c r="F76" i="9"/>
  <c r="F88" i="9"/>
  <c r="F100" i="9"/>
  <c r="F112" i="9"/>
  <c r="F124" i="9"/>
  <c r="F136" i="9"/>
  <c r="F148" i="9"/>
  <c r="F160" i="9"/>
  <c r="F172" i="9"/>
  <c r="F184" i="9"/>
  <c r="F196" i="9"/>
  <c r="F208" i="9"/>
  <c r="F220" i="9"/>
  <c r="F155" i="9"/>
  <c r="F26" i="9"/>
  <c r="F110" i="9"/>
  <c r="F200" i="9"/>
  <c r="F48" i="9"/>
  <c r="F17" i="9"/>
  <c r="F29" i="9"/>
  <c r="F41" i="9"/>
  <c r="F53" i="9"/>
  <c r="F65" i="9"/>
  <c r="F77" i="9"/>
  <c r="F89" i="9"/>
  <c r="F101" i="9"/>
  <c r="F113" i="9"/>
  <c r="F125" i="9"/>
  <c r="F137" i="9"/>
  <c r="F149" i="9"/>
  <c r="F161" i="9"/>
  <c r="F173" i="9"/>
  <c r="F197" i="9"/>
  <c r="F128" i="9"/>
  <c r="F118" i="9"/>
  <c r="F35" i="9"/>
  <c r="F83" i="9"/>
  <c r="F98" i="9"/>
  <c r="F146" i="9"/>
  <c r="F194" i="9"/>
  <c r="F193" i="9"/>
  <c r="F152" i="9"/>
  <c r="F32" i="9"/>
  <c r="F30" i="9"/>
  <c r="F42" i="9"/>
  <c r="F54" i="9"/>
  <c r="F66" i="9"/>
  <c r="F78" i="9"/>
  <c r="F90" i="9"/>
  <c r="F102" i="9"/>
  <c r="F114" i="9"/>
  <c r="F126" i="9"/>
  <c r="F138" i="9"/>
  <c r="F150" i="9"/>
  <c r="F162" i="9"/>
  <c r="F174" i="9"/>
  <c r="F186" i="9"/>
  <c r="F198" i="9"/>
  <c r="F210" i="9"/>
  <c r="F222" i="9"/>
  <c r="F58" i="9"/>
  <c r="F154" i="9"/>
  <c r="F11" i="9"/>
  <c r="F107" i="9"/>
  <c r="F168" i="9"/>
  <c r="F62" i="9"/>
  <c r="F170" i="9"/>
  <c r="F18" i="9"/>
  <c r="F192" i="9"/>
  <c r="F145" i="9"/>
  <c r="F19" i="9"/>
  <c r="F31" i="9"/>
  <c r="F43" i="9"/>
  <c r="F55" i="9"/>
  <c r="F67" i="9"/>
  <c r="F79" i="9"/>
  <c r="F91" i="9"/>
  <c r="F103" i="9"/>
  <c r="F127" i="9"/>
  <c r="F139" i="9"/>
  <c r="F151" i="9"/>
  <c r="F163" i="9"/>
  <c r="F175" i="9"/>
  <c r="F187" i="9"/>
  <c r="F199" i="9"/>
  <c r="F179" i="9"/>
  <c r="F94" i="9"/>
  <c r="F166" i="9"/>
  <c r="F131" i="9"/>
  <c r="F80" i="9"/>
  <c r="F50" i="9"/>
  <c r="F86" i="9"/>
  <c r="F134" i="9"/>
  <c r="F206" i="9"/>
  <c r="F185" i="9"/>
  <c r="F144" i="9"/>
  <c r="T3" i="9"/>
  <c r="F20" i="9"/>
  <c r="F44" i="9"/>
  <c r="F68" i="9"/>
  <c r="F92" i="9"/>
  <c r="F116" i="9"/>
  <c r="F140" i="9"/>
  <c r="F188" i="9"/>
  <c r="F223" i="9"/>
  <c r="F212" i="9"/>
  <c r="F215" i="9"/>
  <c r="F203" i="9"/>
  <c r="F211" i="9"/>
  <c r="G155" i="9"/>
  <c r="G207" i="9"/>
  <c r="F221" i="9"/>
  <c r="G11" i="9"/>
  <c r="G29" i="9"/>
  <c r="G220" i="9"/>
  <c r="G185" i="9"/>
  <c r="G76" i="9"/>
  <c r="G130" i="9"/>
  <c r="G153" i="9"/>
  <c r="G86" i="9"/>
  <c r="G212" i="9"/>
  <c r="G147" i="9"/>
  <c r="G122" i="9"/>
  <c r="G17" i="9"/>
  <c r="G54" i="9"/>
  <c r="G204" i="9"/>
  <c r="G139" i="9"/>
  <c r="G74" i="9"/>
  <c r="G111" i="9"/>
  <c r="G21" i="9"/>
  <c r="G60" i="9"/>
  <c r="G113" i="9"/>
  <c r="G63" i="9"/>
  <c r="G156" i="9"/>
  <c r="G91" i="9"/>
  <c r="G66" i="9"/>
  <c r="G165" i="9"/>
  <c r="G127" i="9"/>
  <c r="G201" i="9"/>
  <c r="G47" i="9"/>
  <c r="F219" i="9"/>
  <c r="G148" i="9"/>
  <c r="G83" i="9"/>
  <c r="G202" i="9"/>
  <c r="G58" i="9"/>
  <c r="G157" i="9"/>
  <c r="G53" i="9"/>
  <c r="G183" i="9"/>
  <c r="G9" i="9"/>
  <c r="G140" i="9"/>
  <c r="G219" i="9"/>
  <c r="G75" i="9"/>
  <c r="G194" i="9"/>
  <c r="G10" i="9"/>
  <c r="G149" i="9"/>
  <c r="G169" i="9"/>
  <c r="G175" i="9"/>
  <c r="G221" i="9"/>
  <c r="G92" i="9"/>
  <c r="G211" i="9"/>
  <c r="G27" i="9"/>
  <c r="G186" i="9"/>
  <c r="G97" i="9"/>
  <c r="G20" i="9"/>
  <c r="G15" i="9"/>
  <c r="G84" i="9"/>
  <c r="G203" i="9"/>
  <c r="G19" i="9"/>
  <c r="G138" i="9"/>
  <c r="G23" i="9"/>
  <c r="G93" i="9"/>
  <c r="G44" i="9"/>
  <c r="G87" i="9"/>
  <c r="G81" i="9"/>
  <c r="G89" i="9"/>
  <c r="G16" i="9"/>
  <c r="G213" i="9"/>
  <c r="G196" i="9"/>
  <c r="G132" i="9"/>
  <c r="G68" i="9"/>
  <c r="G195" i="9"/>
  <c r="G131" i="9"/>
  <c r="G67" i="9"/>
  <c r="G178" i="9"/>
  <c r="G114" i="9"/>
  <c r="G50" i="9"/>
  <c r="G94" i="9"/>
  <c r="G141" i="9"/>
  <c r="G85" i="9"/>
  <c r="G57" i="9"/>
  <c r="G199" i="9"/>
  <c r="G36" i="9"/>
  <c r="G73" i="9"/>
  <c r="G159" i="9"/>
  <c r="G121" i="9"/>
  <c r="G31" i="9"/>
  <c r="G22" i="9"/>
  <c r="G205" i="9"/>
  <c r="G188" i="9"/>
  <c r="G124" i="9"/>
  <c r="G187" i="9"/>
  <c r="G123" i="9"/>
  <c r="G59" i="9"/>
  <c r="G170" i="9"/>
  <c r="G106" i="9"/>
  <c r="G42" i="9"/>
  <c r="G62" i="9"/>
  <c r="G215" i="9"/>
  <c r="G24" i="9"/>
  <c r="G133" i="9"/>
  <c r="G45" i="9"/>
  <c r="G13" i="9"/>
  <c r="G95" i="9"/>
  <c r="G12" i="9"/>
  <c r="G71" i="9"/>
  <c r="G41" i="9"/>
  <c r="G143" i="9"/>
  <c r="G161" i="9"/>
  <c r="G78" i="9"/>
  <c r="G189" i="9"/>
  <c r="G180" i="9"/>
  <c r="G116" i="9"/>
  <c r="G179" i="9"/>
  <c r="G115" i="9"/>
  <c r="G51" i="9"/>
  <c r="G162" i="9"/>
  <c r="G98" i="9"/>
  <c r="G34" i="9"/>
  <c r="G30" i="9"/>
  <c r="G79" i="9"/>
  <c r="G197" i="9"/>
  <c r="G117" i="9"/>
  <c r="G77" i="9"/>
  <c r="G145" i="9"/>
  <c r="G52" i="9"/>
  <c r="G137" i="9"/>
  <c r="G72" i="9"/>
  <c r="G177" i="9"/>
  <c r="G40" i="9"/>
  <c r="G65" i="9"/>
  <c r="G119" i="9"/>
  <c r="G14" i="9"/>
  <c r="G125" i="9"/>
  <c r="G172" i="9"/>
  <c r="G108" i="9"/>
  <c r="G171" i="9"/>
  <c r="G107" i="9"/>
  <c r="G43" i="9"/>
  <c r="G218" i="9"/>
  <c r="G154" i="9"/>
  <c r="G90" i="9"/>
  <c r="G26" i="9"/>
  <c r="G181" i="9"/>
  <c r="G109" i="9"/>
  <c r="G69" i="9"/>
  <c r="G37" i="9"/>
  <c r="G25" i="9"/>
  <c r="G167" i="9"/>
  <c r="G28" i="9"/>
  <c r="G49" i="9"/>
  <c r="G135" i="9"/>
  <c r="G8" i="9"/>
  <c r="G105" i="9"/>
  <c r="G223" i="9"/>
  <c r="G217" i="9"/>
  <c r="G56" i="9"/>
  <c r="F218" i="9"/>
  <c r="D223" i="12"/>
  <c r="D223" i="19"/>
  <c r="G224" i="9"/>
  <c r="G216" i="9"/>
  <c r="G190" i="9"/>
  <c r="G158" i="9"/>
  <c r="G126" i="9"/>
  <c r="G222" i="9"/>
  <c r="G184" i="9"/>
  <c r="G152" i="9"/>
  <c r="G120" i="9"/>
  <c r="G88" i="9"/>
  <c r="G166" i="9"/>
  <c r="G38" i="9"/>
  <c r="G192" i="9"/>
  <c r="G128" i="9"/>
  <c r="G32" i="9"/>
  <c r="G214" i="9"/>
  <c r="G182" i="9"/>
  <c r="G150" i="9"/>
  <c r="G118" i="9"/>
  <c r="G134" i="9"/>
  <c r="G208" i="9"/>
  <c r="G176" i="9"/>
  <c r="G144" i="9"/>
  <c r="G112" i="9"/>
  <c r="G80" i="9"/>
  <c r="G168" i="9"/>
  <c r="G104" i="9"/>
  <c r="G198" i="9"/>
  <c r="G102" i="9"/>
  <c r="G160" i="9"/>
  <c r="G96" i="9"/>
  <c r="G206" i="9"/>
  <c r="G174" i="9"/>
  <c r="G142" i="9"/>
  <c r="G200" i="9"/>
  <c r="G136" i="9"/>
  <c r="G70" i="9"/>
  <c r="G64" i="9"/>
  <c r="G164" i="9"/>
  <c r="G100" i="9"/>
  <c r="G163" i="9"/>
  <c r="G99" i="9"/>
  <c r="G35" i="9"/>
  <c r="G210" i="9"/>
  <c r="G146" i="9"/>
  <c r="G82" i="9"/>
  <c r="G18" i="9"/>
  <c r="G151" i="9"/>
  <c r="G173" i="9"/>
  <c r="G101" i="9"/>
  <c r="G61" i="9"/>
  <c r="G39" i="9"/>
  <c r="G193" i="9"/>
  <c r="G55" i="9"/>
  <c r="G209" i="9"/>
  <c r="G33" i="9"/>
  <c r="G103" i="9"/>
  <c r="G129" i="9"/>
  <c r="G191" i="9"/>
  <c r="G48" i="9"/>
  <c r="G46" i="9"/>
  <c r="G219" i="17" l="1"/>
  <c r="G218" i="17"/>
  <c r="G217" i="17"/>
  <c r="G216" i="17"/>
  <c r="G215" i="17"/>
  <c r="G214" i="17"/>
  <c r="G213" i="17"/>
  <c r="G212" i="17"/>
  <c r="G211" i="17"/>
  <c r="G210" i="17"/>
  <c r="G209" i="17"/>
  <c r="G208" i="17"/>
  <c r="G207" i="17"/>
  <c r="G206" i="17"/>
  <c r="G205" i="17"/>
  <c r="G204" i="17"/>
  <c r="G203" i="17"/>
  <c r="G202" i="17"/>
  <c r="G201" i="17"/>
  <c r="G200" i="17"/>
  <c r="G199" i="17"/>
  <c r="G198" i="17"/>
  <c r="G197" i="17"/>
  <c r="G196" i="17"/>
  <c r="G195" i="17"/>
  <c r="G194" i="17"/>
  <c r="G193" i="17"/>
  <c r="G192" i="17"/>
  <c r="G191" i="17"/>
  <c r="G190" i="17"/>
  <c r="G189" i="17"/>
  <c r="G188" i="17"/>
  <c r="G187" i="17"/>
  <c r="G186" i="17"/>
  <c r="G185" i="17"/>
  <c r="G184" i="17"/>
  <c r="G183" i="17"/>
  <c r="G182" i="17"/>
  <c r="G181" i="17"/>
  <c r="G180" i="17"/>
  <c r="G179" i="17"/>
  <c r="G178" i="17"/>
  <c r="G177" i="17"/>
  <c r="G176" i="17"/>
  <c r="G175" i="17"/>
  <c r="G174" i="17"/>
  <c r="G173" i="17"/>
  <c r="G172" i="17"/>
  <c r="G171" i="17"/>
  <c r="G170" i="17"/>
  <c r="G169" i="17"/>
  <c r="G168" i="17"/>
  <c r="G167" i="17"/>
  <c r="G166" i="17"/>
  <c r="G165" i="17"/>
  <c r="G164" i="17"/>
  <c r="G163" i="17"/>
  <c r="G162" i="17"/>
  <c r="G161" i="17"/>
  <c r="G160" i="17"/>
  <c r="G159" i="17"/>
  <c r="G158" i="17"/>
  <c r="G157" i="17"/>
  <c r="G156" i="17"/>
  <c r="G155" i="17"/>
  <c r="G154" i="17"/>
  <c r="G153" i="17"/>
  <c r="G152" i="17"/>
  <c r="G151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1" i="17"/>
  <c r="G120" i="17"/>
  <c r="G119" i="17"/>
  <c r="G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" i="17"/>
  <c r="L225" i="9" l="1"/>
  <c r="L224" i="9"/>
  <c r="L223" i="9"/>
  <c r="L222" i="9"/>
  <c r="L221" i="9"/>
  <c r="L220" i="9"/>
  <c r="L219" i="9"/>
  <c r="L218" i="9"/>
  <c r="L217" i="9"/>
  <c r="L216" i="9"/>
  <c r="L215" i="9"/>
  <c r="L214" i="9"/>
  <c r="L213" i="9"/>
  <c r="L212" i="9"/>
  <c r="L211" i="9"/>
  <c r="L210" i="9"/>
  <c r="L209" i="9"/>
  <c r="L208" i="9"/>
  <c r="L207" i="9"/>
  <c r="L206" i="9"/>
  <c r="L205" i="9"/>
  <c r="L204" i="9"/>
  <c r="L203" i="9"/>
  <c r="L202" i="9"/>
  <c r="L201" i="9"/>
  <c r="L200" i="9"/>
  <c r="L199" i="9"/>
  <c r="L198" i="9"/>
  <c r="L197" i="9"/>
  <c r="L196" i="9"/>
  <c r="L195" i="9"/>
  <c r="L194" i="9"/>
  <c r="L193" i="9"/>
  <c r="L192" i="9"/>
  <c r="L191" i="9"/>
  <c r="L190" i="9"/>
  <c r="L189" i="9"/>
  <c r="L188" i="9"/>
  <c r="L187" i="9"/>
  <c r="L186" i="9"/>
  <c r="L185" i="9"/>
  <c r="L184" i="9"/>
  <c r="L183" i="9"/>
  <c r="L182" i="9"/>
  <c r="L181" i="9"/>
  <c r="L180" i="9"/>
  <c r="L179" i="9"/>
  <c r="L178" i="9"/>
  <c r="L177" i="9"/>
  <c r="L176" i="9"/>
  <c r="L175" i="9"/>
  <c r="L174" i="9"/>
  <c r="L173" i="9"/>
  <c r="L172" i="9"/>
  <c r="L171" i="9"/>
  <c r="L170" i="9"/>
  <c r="L169" i="9"/>
  <c r="L168" i="9"/>
  <c r="L167" i="9"/>
  <c r="L166" i="9"/>
  <c r="L165" i="9"/>
  <c r="L164" i="9"/>
  <c r="L163" i="9"/>
  <c r="L162" i="9"/>
  <c r="L161" i="9"/>
  <c r="O161" i="9" s="1"/>
  <c r="L160" i="9"/>
  <c r="L159" i="9"/>
  <c r="L158" i="9"/>
  <c r="L157" i="9"/>
  <c r="L156" i="9"/>
  <c r="L155" i="9"/>
  <c r="L154" i="9"/>
  <c r="L153" i="9"/>
  <c r="L152" i="9"/>
  <c r="L151" i="9"/>
  <c r="L150" i="9"/>
  <c r="L149" i="9"/>
  <c r="L148" i="9"/>
  <c r="L147" i="9"/>
  <c r="L146" i="9"/>
  <c r="L145" i="9"/>
  <c r="L144" i="9"/>
  <c r="L143" i="9"/>
  <c r="L142" i="9"/>
  <c r="L141" i="9"/>
  <c r="L140" i="9"/>
  <c r="L139" i="9"/>
  <c r="L138" i="9"/>
  <c r="L137" i="9"/>
  <c r="L136" i="9"/>
  <c r="L135" i="9"/>
  <c r="L134" i="9"/>
  <c r="L133" i="9"/>
  <c r="L132" i="9"/>
  <c r="L131" i="9"/>
  <c r="L130" i="9"/>
  <c r="L129" i="9"/>
  <c r="O129" i="9" s="1"/>
  <c r="L128" i="9"/>
  <c r="L127" i="9"/>
  <c r="L126" i="9"/>
  <c r="L125" i="9"/>
  <c r="L124" i="9"/>
  <c r="L123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7" i="9"/>
  <c r="L106" i="9"/>
  <c r="L105" i="9"/>
  <c r="L104" i="9"/>
  <c r="L103" i="9"/>
  <c r="L102" i="9"/>
  <c r="L101" i="9"/>
  <c r="L100" i="9"/>
  <c r="L99" i="9"/>
  <c r="L98" i="9"/>
  <c r="L97" i="9"/>
  <c r="O97" i="9" s="1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O65" i="9" s="1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O33" i="9" s="1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O193" i="9" l="1"/>
  <c r="O224" i="9"/>
  <c r="O34" i="9"/>
  <c r="O66" i="9"/>
  <c r="O98" i="9"/>
  <c r="O130" i="9"/>
  <c r="O162" i="9"/>
  <c r="O194" i="9"/>
  <c r="O9" i="9"/>
  <c r="O41" i="9"/>
  <c r="O73" i="9"/>
  <c r="O105" i="9"/>
  <c r="O137" i="9"/>
  <c r="O169" i="9"/>
  <c r="O201" i="9"/>
  <c r="O10" i="9"/>
  <c r="O42" i="9"/>
  <c r="O74" i="9"/>
  <c r="O106" i="9"/>
  <c r="O138" i="9"/>
  <c r="O170" i="9"/>
  <c r="O202" i="9"/>
  <c r="O17" i="9"/>
  <c r="O49" i="9"/>
  <c r="O81" i="9"/>
  <c r="O113" i="9"/>
  <c r="O145" i="9"/>
  <c r="O177" i="9"/>
  <c r="O209" i="9"/>
  <c r="O18" i="9"/>
  <c r="O50" i="9"/>
  <c r="O82" i="9"/>
  <c r="O114" i="9"/>
  <c r="O146" i="9"/>
  <c r="O178" i="9"/>
  <c r="O210" i="9"/>
  <c r="O25" i="9"/>
  <c r="O57" i="9"/>
  <c r="O89" i="9"/>
  <c r="O121" i="9"/>
  <c r="O153" i="9"/>
  <c r="O185" i="9"/>
  <c r="O217" i="9"/>
  <c r="O26" i="9"/>
  <c r="O58" i="9"/>
  <c r="O90" i="9"/>
  <c r="O122" i="9"/>
  <c r="O154" i="9"/>
  <c r="O186" i="9"/>
  <c r="O218" i="9"/>
  <c r="O11" i="9"/>
  <c r="O19" i="9"/>
  <c r="O27" i="9"/>
  <c r="O35" i="9"/>
  <c r="O43" i="9"/>
  <c r="O51" i="9"/>
  <c r="O59" i="9"/>
  <c r="O67" i="9"/>
  <c r="O75" i="9"/>
  <c r="O83" i="9"/>
  <c r="O91" i="9"/>
  <c r="O99" i="9"/>
  <c r="O107" i="9"/>
  <c r="O115" i="9"/>
  <c r="O123" i="9"/>
  <c r="O131" i="9"/>
  <c r="O139" i="9"/>
  <c r="O147" i="9"/>
  <c r="O155" i="9"/>
  <c r="O163" i="9"/>
  <c r="O171" i="9"/>
  <c r="O179" i="9"/>
  <c r="O187" i="9"/>
  <c r="O195" i="9"/>
  <c r="O203" i="9"/>
  <c r="O211" i="9"/>
  <c r="O219" i="9"/>
  <c r="O12" i="9"/>
  <c r="O20" i="9"/>
  <c r="O28" i="9"/>
  <c r="O36" i="9"/>
  <c r="O44" i="9"/>
  <c r="O52" i="9"/>
  <c r="O60" i="9"/>
  <c r="O68" i="9"/>
  <c r="O76" i="9"/>
  <c r="O84" i="9"/>
  <c r="O92" i="9"/>
  <c r="O100" i="9"/>
  <c r="O108" i="9"/>
  <c r="O116" i="9"/>
  <c r="O124" i="9"/>
  <c r="O132" i="9"/>
  <c r="O140" i="9"/>
  <c r="O148" i="9"/>
  <c r="O156" i="9"/>
  <c r="O164" i="9"/>
  <c r="O172" i="9"/>
  <c r="O180" i="9"/>
  <c r="O188" i="9"/>
  <c r="O196" i="9"/>
  <c r="O204" i="9"/>
  <c r="O212" i="9"/>
  <c r="O220" i="9"/>
  <c r="O13" i="9"/>
  <c r="O21" i="9"/>
  <c r="O29" i="9"/>
  <c r="O37" i="9"/>
  <c r="O45" i="9"/>
  <c r="O53" i="9"/>
  <c r="O61" i="9"/>
  <c r="O69" i="9"/>
  <c r="O77" i="9"/>
  <c r="O85" i="9"/>
  <c r="O93" i="9"/>
  <c r="O101" i="9"/>
  <c r="O109" i="9"/>
  <c r="O117" i="9"/>
  <c r="O125" i="9"/>
  <c r="O133" i="9"/>
  <c r="O141" i="9"/>
  <c r="O149" i="9"/>
  <c r="O157" i="9"/>
  <c r="O165" i="9"/>
  <c r="O173" i="9"/>
  <c r="O181" i="9"/>
  <c r="O189" i="9"/>
  <c r="O197" i="9"/>
  <c r="O205" i="9"/>
  <c r="O213" i="9"/>
  <c r="O221" i="9"/>
  <c r="O14" i="9"/>
  <c r="O22" i="9"/>
  <c r="O30" i="9"/>
  <c r="O38" i="9"/>
  <c r="O46" i="9"/>
  <c r="O54" i="9"/>
  <c r="O62" i="9"/>
  <c r="O70" i="9"/>
  <c r="O78" i="9"/>
  <c r="O86" i="9"/>
  <c r="O94" i="9"/>
  <c r="O102" i="9"/>
  <c r="O110" i="9"/>
  <c r="O118" i="9"/>
  <c r="O126" i="9"/>
  <c r="O134" i="9"/>
  <c r="O142" i="9"/>
  <c r="O150" i="9"/>
  <c r="O158" i="9"/>
  <c r="O166" i="9"/>
  <c r="O174" i="9"/>
  <c r="O182" i="9"/>
  <c r="O190" i="9"/>
  <c r="O198" i="9"/>
  <c r="O206" i="9"/>
  <c r="O214" i="9"/>
  <c r="O222" i="9"/>
  <c r="O15" i="9"/>
  <c r="O23" i="9"/>
  <c r="O31" i="9"/>
  <c r="O39" i="9"/>
  <c r="O47" i="9"/>
  <c r="O55" i="9"/>
  <c r="O63" i="9"/>
  <c r="O71" i="9"/>
  <c r="O79" i="9"/>
  <c r="O87" i="9"/>
  <c r="O95" i="9"/>
  <c r="O103" i="9"/>
  <c r="O111" i="9"/>
  <c r="O119" i="9"/>
  <c r="O127" i="9"/>
  <c r="O135" i="9"/>
  <c r="O143" i="9"/>
  <c r="O151" i="9"/>
  <c r="O159" i="9"/>
  <c r="O167" i="9"/>
  <c r="O175" i="9"/>
  <c r="O183" i="9"/>
  <c r="O191" i="9"/>
  <c r="O199" i="9"/>
  <c r="O207" i="9"/>
  <c r="O215" i="9"/>
  <c r="O223" i="9"/>
  <c r="O8" i="9"/>
  <c r="O16" i="9"/>
  <c r="O24" i="9"/>
  <c r="O32" i="9"/>
  <c r="O40" i="9"/>
  <c r="O48" i="9"/>
  <c r="O56" i="9"/>
  <c r="O64" i="9"/>
  <c r="O72" i="9"/>
  <c r="O80" i="9"/>
  <c r="O88" i="9"/>
  <c r="O96" i="9"/>
  <c r="O104" i="9"/>
  <c r="O112" i="9"/>
  <c r="O120" i="9"/>
  <c r="O128" i="9"/>
  <c r="O136" i="9"/>
  <c r="O144" i="9"/>
  <c r="O152" i="9"/>
  <c r="O160" i="9"/>
  <c r="O168" i="9"/>
  <c r="O176" i="9"/>
  <c r="O184" i="9"/>
  <c r="O192" i="9"/>
  <c r="O200" i="9"/>
  <c r="O208" i="9"/>
  <c r="O216" i="9"/>
  <c r="F6" i="19"/>
  <c r="I225" i="9" l="1"/>
  <c r="E223" i="19" s="1"/>
  <c r="I224" i="9"/>
  <c r="E222" i="19" s="1"/>
  <c r="I223" i="9"/>
  <c r="E221" i="19" s="1"/>
  <c r="I222" i="9"/>
  <c r="I221" i="9"/>
  <c r="I220" i="9"/>
  <c r="E218" i="19"/>
  <c r="I219" i="9"/>
  <c r="E217" i="19" s="1"/>
  <c r="I218" i="9"/>
  <c r="I217" i="9"/>
  <c r="I216" i="9"/>
  <c r="E214" i="19" s="1"/>
  <c r="I215" i="9"/>
  <c r="E213" i="19" s="1"/>
  <c r="I214" i="9"/>
  <c r="I213" i="9"/>
  <c r="E211" i="19" s="1"/>
  <c r="I212" i="9"/>
  <c r="E210" i="19" s="1"/>
  <c r="I211" i="9"/>
  <c r="E209" i="19"/>
  <c r="I210" i="9"/>
  <c r="I209" i="9"/>
  <c r="E207" i="19" s="1"/>
  <c r="I208" i="9"/>
  <c r="E206" i="19"/>
  <c r="I207" i="9"/>
  <c r="E205" i="19" s="1"/>
  <c r="I206" i="9"/>
  <c r="I205" i="9"/>
  <c r="I204" i="9"/>
  <c r="E202" i="19" s="1"/>
  <c r="I203" i="9"/>
  <c r="E201" i="19" s="1"/>
  <c r="I202" i="9"/>
  <c r="I201" i="9"/>
  <c r="I200" i="9"/>
  <c r="E198" i="19" s="1"/>
  <c r="I199" i="9"/>
  <c r="E197" i="19" s="1"/>
  <c r="I198" i="9"/>
  <c r="I197" i="9"/>
  <c r="I196" i="9"/>
  <c r="E194" i="19" s="1"/>
  <c r="I195" i="9"/>
  <c r="E193" i="19" s="1"/>
  <c r="I194" i="9"/>
  <c r="I193" i="9"/>
  <c r="I192" i="9"/>
  <c r="E190" i="19" s="1"/>
  <c r="I191" i="9"/>
  <c r="E189" i="19" s="1"/>
  <c r="I190" i="9"/>
  <c r="E188" i="19"/>
  <c r="I189" i="9"/>
  <c r="J189" i="9" s="1"/>
  <c r="I188" i="9"/>
  <c r="E186" i="19" s="1"/>
  <c r="I187" i="9"/>
  <c r="E185" i="19"/>
  <c r="I186" i="9"/>
  <c r="I185" i="9"/>
  <c r="J185" i="9" s="1"/>
  <c r="I184" i="9"/>
  <c r="E182" i="19" s="1"/>
  <c r="I183" i="9"/>
  <c r="E181" i="19" s="1"/>
  <c r="I182" i="9"/>
  <c r="I181" i="9"/>
  <c r="J181" i="9" s="1"/>
  <c r="I180" i="9"/>
  <c r="E178" i="19" s="1"/>
  <c r="I179" i="9"/>
  <c r="E177" i="19" s="1"/>
  <c r="I178" i="9"/>
  <c r="E176" i="19" s="1"/>
  <c r="I177" i="9"/>
  <c r="I176" i="9"/>
  <c r="E174" i="19" s="1"/>
  <c r="I175" i="9"/>
  <c r="E173" i="19" s="1"/>
  <c r="I174" i="9"/>
  <c r="I173" i="9"/>
  <c r="E171" i="19" s="1"/>
  <c r="I172" i="9"/>
  <c r="E170" i="19" s="1"/>
  <c r="I171" i="9"/>
  <c r="E169" i="19" s="1"/>
  <c r="I170" i="9"/>
  <c r="I169" i="9"/>
  <c r="J169" i="9" s="1"/>
  <c r="I168" i="9"/>
  <c r="E166" i="19" s="1"/>
  <c r="I167" i="9"/>
  <c r="E165" i="19" s="1"/>
  <c r="I166" i="9"/>
  <c r="I165" i="9"/>
  <c r="J165" i="9" s="1"/>
  <c r="I164" i="9"/>
  <c r="E162" i="19" s="1"/>
  <c r="I163" i="9"/>
  <c r="E161" i="19" s="1"/>
  <c r="I162" i="9"/>
  <c r="I161" i="9"/>
  <c r="J161" i="9" s="1"/>
  <c r="I160" i="9"/>
  <c r="E158" i="19" s="1"/>
  <c r="I159" i="9"/>
  <c r="E157" i="19" s="1"/>
  <c r="I158" i="9"/>
  <c r="E156" i="19" s="1"/>
  <c r="I157" i="9"/>
  <c r="J157" i="9" s="1"/>
  <c r="E155" i="19"/>
  <c r="I156" i="9"/>
  <c r="E154" i="19" s="1"/>
  <c r="I155" i="9"/>
  <c r="E153" i="19"/>
  <c r="I154" i="9"/>
  <c r="E152" i="19" s="1"/>
  <c r="I153" i="9"/>
  <c r="J153" i="9" s="1"/>
  <c r="E151" i="19"/>
  <c r="I152" i="9"/>
  <c r="E150" i="19" s="1"/>
  <c r="I151" i="9"/>
  <c r="E149" i="19" s="1"/>
  <c r="I150" i="9"/>
  <c r="E148" i="19" s="1"/>
  <c r="I149" i="9"/>
  <c r="J149" i="9" s="1"/>
  <c r="I148" i="9"/>
  <c r="E146" i="19"/>
  <c r="I147" i="9"/>
  <c r="E145" i="19" s="1"/>
  <c r="I146" i="9"/>
  <c r="E144" i="19" s="1"/>
  <c r="I145" i="9"/>
  <c r="J145" i="9" s="1"/>
  <c r="I144" i="9"/>
  <c r="E142" i="19" s="1"/>
  <c r="I143" i="9"/>
  <c r="E141" i="19" s="1"/>
  <c r="I142" i="9"/>
  <c r="E140" i="19" s="1"/>
  <c r="I141" i="9"/>
  <c r="J141" i="9" s="1"/>
  <c r="I140" i="9"/>
  <c r="E138" i="19" s="1"/>
  <c r="I139" i="9"/>
  <c r="E137" i="19" s="1"/>
  <c r="I138" i="9"/>
  <c r="E136" i="19" s="1"/>
  <c r="I137" i="9"/>
  <c r="J137" i="9" s="1"/>
  <c r="I136" i="9"/>
  <c r="E134" i="19"/>
  <c r="I135" i="9"/>
  <c r="E133" i="19" s="1"/>
  <c r="I134" i="9"/>
  <c r="E132" i="19" s="1"/>
  <c r="I133" i="9"/>
  <c r="J133" i="9" s="1"/>
  <c r="I132" i="9"/>
  <c r="E130" i="19"/>
  <c r="I131" i="9"/>
  <c r="E129" i="19" s="1"/>
  <c r="I130" i="9"/>
  <c r="E128" i="19" s="1"/>
  <c r="I129" i="9"/>
  <c r="J129" i="9" s="1"/>
  <c r="E127" i="19"/>
  <c r="I128" i="9"/>
  <c r="E126" i="19" s="1"/>
  <c r="I127" i="9"/>
  <c r="E125" i="19" s="1"/>
  <c r="I126" i="9"/>
  <c r="E124" i="19" s="1"/>
  <c r="I125" i="9"/>
  <c r="J125" i="9" s="1"/>
  <c r="E123" i="19"/>
  <c r="I124" i="9"/>
  <c r="E122" i="19" s="1"/>
  <c r="I123" i="9"/>
  <c r="E121" i="19" s="1"/>
  <c r="I122" i="9"/>
  <c r="E120" i="19" s="1"/>
  <c r="I121" i="9"/>
  <c r="J121" i="9" s="1"/>
  <c r="E119" i="19"/>
  <c r="I120" i="9"/>
  <c r="E118" i="19" s="1"/>
  <c r="I119" i="9"/>
  <c r="E117" i="19" s="1"/>
  <c r="I118" i="9"/>
  <c r="E116" i="19" s="1"/>
  <c r="I117" i="9"/>
  <c r="J117" i="9" s="1"/>
  <c r="I116" i="9"/>
  <c r="E114" i="19" s="1"/>
  <c r="I115" i="9"/>
  <c r="E113" i="19" s="1"/>
  <c r="I114" i="9"/>
  <c r="E112" i="19" s="1"/>
  <c r="I113" i="9"/>
  <c r="J113" i="9" s="1"/>
  <c r="I112" i="9"/>
  <c r="E110" i="19" s="1"/>
  <c r="I111" i="9"/>
  <c r="E109" i="19" s="1"/>
  <c r="I110" i="9"/>
  <c r="E108" i="19" s="1"/>
  <c r="I109" i="9"/>
  <c r="J109" i="9" s="1"/>
  <c r="I108" i="9"/>
  <c r="E106" i="19" s="1"/>
  <c r="I107" i="9"/>
  <c r="E105" i="19" s="1"/>
  <c r="I106" i="9"/>
  <c r="E104" i="19" s="1"/>
  <c r="I105" i="9"/>
  <c r="J105" i="9" s="1"/>
  <c r="I104" i="9"/>
  <c r="E102" i="19" s="1"/>
  <c r="I103" i="9"/>
  <c r="E101" i="19" s="1"/>
  <c r="I102" i="9"/>
  <c r="E100" i="19" s="1"/>
  <c r="I101" i="9"/>
  <c r="J101" i="9" s="1"/>
  <c r="I100" i="9"/>
  <c r="E98" i="19" s="1"/>
  <c r="I99" i="9"/>
  <c r="E97" i="19" s="1"/>
  <c r="I98" i="9"/>
  <c r="E96" i="19" s="1"/>
  <c r="I97" i="9"/>
  <c r="J97" i="9" s="1"/>
  <c r="E95" i="19"/>
  <c r="I96" i="9"/>
  <c r="E94" i="19" s="1"/>
  <c r="I95" i="9"/>
  <c r="E93" i="19" s="1"/>
  <c r="I94" i="9"/>
  <c r="E92" i="19" s="1"/>
  <c r="I93" i="9"/>
  <c r="J93" i="9" s="1"/>
  <c r="I92" i="9"/>
  <c r="E90" i="19" s="1"/>
  <c r="I91" i="9"/>
  <c r="E89" i="19" s="1"/>
  <c r="I90" i="9"/>
  <c r="E88" i="19" s="1"/>
  <c r="I89" i="9"/>
  <c r="J89" i="9" s="1"/>
  <c r="I88" i="9"/>
  <c r="E86" i="19" s="1"/>
  <c r="I87" i="9"/>
  <c r="E85" i="19" s="1"/>
  <c r="I86" i="9"/>
  <c r="E84" i="19" s="1"/>
  <c r="I85" i="9"/>
  <c r="J85" i="9" s="1"/>
  <c r="E83" i="19"/>
  <c r="I84" i="9"/>
  <c r="E82" i="19" s="1"/>
  <c r="I83" i="9"/>
  <c r="E81" i="19" s="1"/>
  <c r="I82" i="9"/>
  <c r="E80" i="19"/>
  <c r="I81" i="9"/>
  <c r="J81" i="9" s="1"/>
  <c r="E79" i="19"/>
  <c r="I80" i="9"/>
  <c r="E78" i="19" s="1"/>
  <c r="I79" i="9"/>
  <c r="E77" i="19" s="1"/>
  <c r="I78" i="9"/>
  <c r="E76" i="19" s="1"/>
  <c r="I77" i="9"/>
  <c r="J77" i="9" s="1"/>
  <c r="I76" i="9"/>
  <c r="E74" i="19" s="1"/>
  <c r="I75" i="9"/>
  <c r="E73" i="19"/>
  <c r="I74" i="9"/>
  <c r="E72" i="19" s="1"/>
  <c r="I73" i="9"/>
  <c r="J73" i="9" s="1"/>
  <c r="I72" i="9"/>
  <c r="E70" i="19" s="1"/>
  <c r="I71" i="9"/>
  <c r="E69" i="19" s="1"/>
  <c r="I70" i="9"/>
  <c r="E68" i="19" s="1"/>
  <c r="I69" i="9"/>
  <c r="J69" i="9" s="1"/>
  <c r="I68" i="9"/>
  <c r="E66" i="19" s="1"/>
  <c r="I67" i="9"/>
  <c r="J67" i="9" s="1"/>
  <c r="I66" i="9"/>
  <c r="E64" i="19" s="1"/>
  <c r="I65" i="9"/>
  <c r="J65" i="9" s="1"/>
  <c r="I64" i="9"/>
  <c r="J64" i="9" s="1"/>
  <c r="I63" i="9"/>
  <c r="J63" i="9" s="1"/>
  <c r="I62" i="9"/>
  <c r="E60" i="19" s="1"/>
  <c r="I61" i="9"/>
  <c r="J61" i="9" s="1"/>
  <c r="I60" i="9"/>
  <c r="J60" i="9" s="1"/>
  <c r="I59" i="9"/>
  <c r="J59" i="9" s="1"/>
  <c r="I58" i="9"/>
  <c r="E56" i="19" s="1"/>
  <c r="I57" i="9"/>
  <c r="J57" i="9" s="1"/>
  <c r="I56" i="9"/>
  <c r="J56" i="9" s="1"/>
  <c r="I55" i="9"/>
  <c r="J55" i="9" s="1"/>
  <c r="I54" i="9"/>
  <c r="E52" i="19"/>
  <c r="I53" i="9"/>
  <c r="J53" i="9" s="1"/>
  <c r="I52" i="9"/>
  <c r="J52" i="9" s="1"/>
  <c r="I51" i="9"/>
  <c r="J51" i="9" s="1"/>
  <c r="I50" i="9"/>
  <c r="E48" i="19" s="1"/>
  <c r="I49" i="9"/>
  <c r="J49" i="9" s="1"/>
  <c r="I48" i="9"/>
  <c r="J48" i="9" s="1"/>
  <c r="I47" i="9"/>
  <c r="J47" i="9" s="1"/>
  <c r="I46" i="9"/>
  <c r="E44" i="19" s="1"/>
  <c r="I45" i="9"/>
  <c r="J45" i="9" s="1"/>
  <c r="I44" i="9"/>
  <c r="J44" i="9" s="1"/>
  <c r="I43" i="9"/>
  <c r="J43" i="9" s="1"/>
  <c r="I42" i="9"/>
  <c r="E40" i="19" s="1"/>
  <c r="I41" i="9"/>
  <c r="J41" i="9" s="1"/>
  <c r="I40" i="9"/>
  <c r="J40" i="9" s="1"/>
  <c r="I39" i="9"/>
  <c r="J39" i="9" s="1"/>
  <c r="I38" i="9"/>
  <c r="E36" i="19" s="1"/>
  <c r="I37" i="9"/>
  <c r="J37" i="9" s="1"/>
  <c r="I36" i="9"/>
  <c r="J36" i="9" s="1"/>
  <c r="I35" i="9"/>
  <c r="J35" i="9" s="1"/>
  <c r="I34" i="9"/>
  <c r="E32" i="19" s="1"/>
  <c r="I33" i="9"/>
  <c r="J33" i="9" s="1"/>
  <c r="I32" i="9"/>
  <c r="J32" i="9" s="1"/>
  <c r="E30" i="19"/>
  <c r="I31" i="9"/>
  <c r="J31" i="9" s="1"/>
  <c r="I30" i="9"/>
  <c r="E28" i="19"/>
  <c r="I29" i="9"/>
  <c r="J29" i="9" s="1"/>
  <c r="I28" i="9"/>
  <c r="J28" i="9" s="1"/>
  <c r="E26" i="19"/>
  <c r="I27" i="9"/>
  <c r="J27" i="9" s="1"/>
  <c r="I26" i="9"/>
  <c r="E24" i="19" s="1"/>
  <c r="I25" i="9"/>
  <c r="J25" i="9" s="1"/>
  <c r="I24" i="9"/>
  <c r="J24" i="9" s="1"/>
  <c r="I23" i="9"/>
  <c r="J23" i="9" s="1"/>
  <c r="I22" i="9"/>
  <c r="E20" i="19"/>
  <c r="I21" i="9"/>
  <c r="J21" i="9" s="1"/>
  <c r="I20" i="9"/>
  <c r="J20" i="9" s="1"/>
  <c r="E18" i="19"/>
  <c r="I19" i="9"/>
  <c r="J19" i="9" s="1"/>
  <c r="I18" i="9"/>
  <c r="E16" i="19" s="1"/>
  <c r="I17" i="9"/>
  <c r="J17" i="9" s="1"/>
  <c r="I16" i="9"/>
  <c r="J16" i="9" s="1"/>
  <c r="I15" i="9"/>
  <c r="J15" i="9" s="1"/>
  <c r="I14" i="9"/>
  <c r="E12" i="19" s="1"/>
  <c r="I13" i="9"/>
  <c r="J13" i="9" s="1"/>
  <c r="I12" i="9"/>
  <c r="J12" i="9" s="1"/>
  <c r="I11" i="9"/>
  <c r="J11" i="9" s="1"/>
  <c r="I10" i="9"/>
  <c r="E8" i="19" s="1"/>
  <c r="I9" i="9"/>
  <c r="J9" i="9" s="1"/>
  <c r="I8" i="9"/>
  <c r="J8" i="9" s="1"/>
  <c r="E51" i="19" l="1"/>
  <c r="J177" i="9"/>
  <c r="E46" i="19"/>
  <c r="E45" i="19"/>
  <c r="E53" i="19"/>
  <c r="E38" i="19"/>
  <c r="E6" i="19"/>
  <c r="E19" i="19"/>
  <c r="E35" i="19"/>
  <c r="E67" i="19"/>
  <c r="E50" i="19"/>
  <c r="E27" i="19"/>
  <c r="J221" i="9"/>
  <c r="J217" i="9"/>
  <c r="J205" i="9"/>
  <c r="E49" i="19"/>
  <c r="E13" i="19"/>
  <c r="E61" i="19"/>
  <c r="E131" i="19"/>
  <c r="E22" i="19"/>
  <c r="E55" i="19"/>
  <c r="E203" i="19"/>
  <c r="E34" i="19"/>
  <c r="E75" i="19"/>
  <c r="E43" i="19"/>
  <c r="E58" i="19"/>
  <c r="E23" i="19"/>
  <c r="E115" i="19"/>
  <c r="J201" i="9"/>
  <c r="J209" i="9"/>
  <c r="E91" i="19"/>
  <c r="J173" i="9"/>
  <c r="J193" i="9"/>
  <c r="E139" i="19"/>
  <c r="J197" i="9"/>
  <c r="J213" i="9"/>
  <c r="E103" i="19"/>
  <c r="E167" i="19"/>
  <c r="E10" i="19"/>
  <c r="E25" i="19"/>
  <c r="E31" i="19"/>
  <c r="E187" i="19"/>
  <c r="E7" i="19"/>
  <c r="E143" i="19"/>
  <c r="E37" i="19"/>
  <c r="E175" i="19"/>
  <c r="E14" i="19"/>
  <c r="E62" i="19"/>
  <c r="E191" i="19"/>
  <c r="E219" i="19"/>
  <c r="E9" i="19"/>
  <c r="E15" i="19"/>
  <c r="E21" i="19"/>
  <c r="E33" i="19"/>
  <c r="E39" i="19"/>
  <c r="E57" i="19"/>
  <c r="E63" i="19"/>
  <c r="E87" i="19"/>
  <c r="E99" i="19"/>
  <c r="E111" i="19"/>
  <c r="E135" i="19"/>
  <c r="E147" i="19"/>
  <c r="E159" i="19"/>
  <c r="E179" i="19"/>
  <c r="E199" i="19"/>
  <c r="E11" i="19"/>
  <c r="E17" i="19"/>
  <c r="E29" i="19"/>
  <c r="E41" i="19"/>
  <c r="E47" i="19"/>
  <c r="E59" i="19"/>
  <c r="E65" i="19"/>
  <c r="E71" i="19"/>
  <c r="E107" i="19"/>
  <c r="E215" i="19"/>
  <c r="E195" i="19"/>
  <c r="E42" i="19"/>
  <c r="E54" i="19"/>
  <c r="E163" i="19"/>
  <c r="E183" i="19"/>
  <c r="E160" i="19"/>
  <c r="E164" i="19"/>
  <c r="E168" i="19"/>
  <c r="E172" i="19"/>
  <c r="E180" i="19"/>
  <c r="E184" i="19"/>
  <c r="E192" i="19"/>
  <c r="E196" i="19"/>
  <c r="E200" i="19"/>
  <c r="E204" i="19"/>
  <c r="E208" i="19"/>
  <c r="E212" i="19"/>
  <c r="E216" i="19"/>
  <c r="E220" i="19"/>
  <c r="J10" i="9"/>
  <c r="J14" i="9"/>
  <c r="J18" i="9"/>
  <c r="J22" i="9"/>
  <c r="J26" i="9"/>
  <c r="J30" i="9"/>
  <c r="J34" i="9"/>
  <c r="J38" i="9"/>
  <c r="J42" i="9"/>
  <c r="J46" i="9"/>
  <c r="J50" i="9"/>
  <c r="J54" i="9"/>
  <c r="J58" i="9"/>
  <c r="J62" i="9"/>
  <c r="J66" i="9"/>
  <c r="J70" i="9"/>
  <c r="J74" i="9"/>
  <c r="J78" i="9"/>
  <c r="J82" i="9"/>
  <c r="J86" i="9"/>
  <c r="J90" i="9"/>
  <c r="J94" i="9"/>
  <c r="J98" i="9"/>
  <c r="J102" i="9"/>
  <c r="J106" i="9"/>
  <c r="J110" i="9"/>
  <c r="J114" i="9"/>
  <c r="J118" i="9"/>
  <c r="J122" i="9"/>
  <c r="J126" i="9"/>
  <c r="J130" i="9"/>
  <c r="J134" i="9"/>
  <c r="J138" i="9"/>
  <c r="J142" i="9"/>
  <c r="J146" i="9"/>
  <c r="J150" i="9"/>
  <c r="J154" i="9"/>
  <c r="J158" i="9"/>
  <c r="J162" i="9"/>
  <c r="J166" i="9"/>
  <c r="J170" i="9"/>
  <c r="J174" i="9"/>
  <c r="J178" i="9"/>
  <c r="J182" i="9"/>
  <c r="J186" i="9"/>
  <c r="J190" i="9"/>
  <c r="J194" i="9"/>
  <c r="J198" i="9"/>
  <c r="J202" i="9"/>
  <c r="J206" i="9"/>
  <c r="J210" i="9"/>
  <c r="J214" i="9"/>
  <c r="J218" i="9"/>
  <c r="J222" i="9"/>
  <c r="J71" i="9"/>
  <c r="J75" i="9"/>
  <c r="J79" i="9"/>
  <c r="J83" i="9"/>
  <c r="J87" i="9"/>
  <c r="J91" i="9"/>
  <c r="J95" i="9"/>
  <c r="J99" i="9"/>
  <c r="J103" i="9"/>
  <c r="J107" i="9"/>
  <c r="J111" i="9"/>
  <c r="J115" i="9"/>
  <c r="J119" i="9"/>
  <c r="J123" i="9"/>
  <c r="J127" i="9"/>
  <c r="J131" i="9"/>
  <c r="J135" i="9"/>
  <c r="J139" i="9"/>
  <c r="J143" i="9"/>
  <c r="J147" i="9"/>
  <c r="J151" i="9"/>
  <c r="J155" i="9"/>
  <c r="J159" i="9"/>
  <c r="J163" i="9"/>
  <c r="J167" i="9"/>
  <c r="J171" i="9"/>
  <c r="J175" i="9"/>
  <c r="J179" i="9"/>
  <c r="J183" i="9"/>
  <c r="J187" i="9"/>
  <c r="J191" i="9"/>
  <c r="J195" i="9"/>
  <c r="J199" i="9"/>
  <c r="J203" i="9"/>
  <c r="J207" i="9"/>
  <c r="J211" i="9"/>
  <c r="J215" i="9"/>
  <c r="J219" i="9"/>
  <c r="J223" i="9"/>
  <c r="J68" i="9"/>
  <c r="J72" i="9"/>
  <c r="J76" i="9"/>
  <c r="J80" i="9"/>
  <c r="J84" i="9"/>
  <c r="J88" i="9"/>
  <c r="J92" i="9"/>
  <c r="J96" i="9"/>
  <c r="J100" i="9"/>
  <c r="J104" i="9"/>
  <c r="J108" i="9"/>
  <c r="J112" i="9"/>
  <c r="J116" i="9"/>
  <c r="J120" i="9"/>
  <c r="J124" i="9"/>
  <c r="J128" i="9"/>
  <c r="J132" i="9"/>
  <c r="J136" i="9"/>
  <c r="J140" i="9"/>
  <c r="J144" i="9"/>
  <c r="J148" i="9"/>
  <c r="J152" i="9"/>
  <c r="J156" i="9"/>
  <c r="J160" i="9"/>
  <c r="J164" i="9"/>
  <c r="J168" i="9"/>
  <c r="J172" i="9"/>
  <c r="J176" i="9"/>
  <c r="J180" i="9"/>
  <c r="J184" i="9"/>
  <c r="J188" i="9"/>
  <c r="J192" i="9"/>
  <c r="J196" i="9"/>
  <c r="J200" i="9"/>
  <c r="J204" i="9"/>
  <c r="J208" i="9"/>
  <c r="J212" i="9"/>
  <c r="J216" i="9"/>
  <c r="J220" i="9"/>
  <c r="J224" i="9"/>
  <c r="J3" i="16"/>
  <c r="J4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" i="16"/>
  <c r="C223" i="19" l="1"/>
  <c r="G223" i="12" l="1"/>
  <c r="G223" i="19" s="1"/>
  <c r="B122" i="12"/>
  <c r="C124" i="9"/>
  <c r="B170" i="12"/>
  <c r="C172" i="9"/>
  <c r="B75" i="12"/>
  <c r="C77" i="9"/>
  <c r="B147" i="12"/>
  <c r="C149" i="9"/>
  <c r="B155" i="12"/>
  <c r="C157" i="9"/>
  <c r="B163" i="12"/>
  <c r="C165" i="9"/>
  <c r="B171" i="12"/>
  <c r="C173" i="9"/>
  <c r="B179" i="12"/>
  <c r="C181" i="9"/>
  <c r="B187" i="12"/>
  <c r="C189" i="9"/>
  <c r="B195" i="12"/>
  <c r="C197" i="9"/>
  <c r="B203" i="12"/>
  <c r="C205" i="9"/>
  <c r="B211" i="12"/>
  <c r="C213" i="9"/>
  <c r="B219" i="12"/>
  <c r="C221" i="9"/>
  <c r="B18" i="12"/>
  <c r="C20" i="9"/>
  <c r="B50" i="12"/>
  <c r="C52" i="9"/>
  <c r="B90" i="12"/>
  <c r="C92" i="9"/>
  <c r="B162" i="12"/>
  <c r="C164" i="9"/>
  <c r="B194" i="12"/>
  <c r="C196" i="9"/>
  <c r="B11" i="12"/>
  <c r="C13" i="9"/>
  <c r="B51" i="12"/>
  <c r="C53" i="9"/>
  <c r="B139" i="12"/>
  <c r="C141" i="9"/>
  <c r="B20" i="12"/>
  <c r="C22" i="9"/>
  <c r="B44" i="12"/>
  <c r="C46" i="9"/>
  <c r="B76" i="12"/>
  <c r="C78" i="9"/>
  <c r="B92" i="12"/>
  <c r="C94" i="9"/>
  <c r="B116" i="12"/>
  <c r="C118" i="9"/>
  <c r="B124" i="12"/>
  <c r="C126" i="9"/>
  <c r="B132" i="12"/>
  <c r="C134" i="9"/>
  <c r="B140" i="12"/>
  <c r="C142" i="9"/>
  <c r="B148" i="12"/>
  <c r="C150" i="9"/>
  <c r="B156" i="12"/>
  <c r="C158" i="9"/>
  <c r="B164" i="12"/>
  <c r="C166" i="9"/>
  <c r="B172" i="12"/>
  <c r="C174" i="9"/>
  <c r="B180" i="12"/>
  <c r="C182" i="9"/>
  <c r="B188" i="12"/>
  <c r="C190" i="9"/>
  <c r="B196" i="12"/>
  <c r="C198" i="9"/>
  <c r="B204" i="12"/>
  <c r="C206" i="9"/>
  <c r="B212" i="12"/>
  <c r="C214" i="9"/>
  <c r="B220" i="12"/>
  <c r="C222" i="9"/>
  <c r="B98" i="12"/>
  <c r="C100" i="9"/>
  <c r="B154" i="12"/>
  <c r="C156" i="9"/>
  <c r="B186" i="12"/>
  <c r="C188" i="9"/>
  <c r="B19" i="12"/>
  <c r="C21" i="9"/>
  <c r="B59" i="12"/>
  <c r="C61" i="9"/>
  <c r="B123" i="12"/>
  <c r="C125" i="9"/>
  <c r="B12" i="12"/>
  <c r="C14" i="9"/>
  <c r="B28" i="12"/>
  <c r="C30" i="9"/>
  <c r="B52" i="12"/>
  <c r="C54" i="9"/>
  <c r="B100" i="12"/>
  <c r="C102" i="9"/>
  <c r="C8" i="9"/>
  <c r="B13" i="12"/>
  <c r="C15" i="9"/>
  <c r="B29" i="12"/>
  <c r="C31" i="9"/>
  <c r="B53" i="12"/>
  <c r="C55" i="9"/>
  <c r="B69" i="12"/>
  <c r="C71" i="9"/>
  <c r="B101" i="12"/>
  <c r="C103" i="9"/>
  <c r="B117" i="12"/>
  <c r="C119" i="9"/>
  <c r="B125" i="12"/>
  <c r="C127" i="9"/>
  <c r="B133" i="12"/>
  <c r="C135" i="9"/>
  <c r="B141" i="12"/>
  <c r="C143" i="9"/>
  <c r="B149" i="12"/>
  <c r="C151" i="9"/>
  <c r="B157" i="12"/>
  <c r="C159" i="9"/>
  <c r="B165" i="12"/>
  <c r="C167" i="9"/>
  <c r="B173" i="12"/>
  <c r="C175" i="9"/>
  <c r="B181" i="12"/>
  <c r="C183" i="9"/>
  <c r="B189" i="12"/>
  <c r="C191" i="9"/>
  <c r="B197" i="12"/>
  <c r="C199" i="9"/>
  <c r="B205" i="12"/>
  <c r="C207" i="9"/>
  <c r="B213" i="12"/>
  <c r="C215" i="9"/>
  <c r="B221" i="12"/>
  <c r="C223" i="9"/>
  <c r="B26" i="12"/>
  <c r="C28" i="9"/>
  <c r="B42" i="12"/>
  <c r="C44" i="9"/>
  <c r="B106" i="12"/>
  <c r="C108" i="9"/>
  <c r="B138" i="12"/>
  <c r="C140" i="9"/>
  <c r="B202" i="12"/>
  <c r="C204" i="9"/>
  <c r="B27" i="12"/>
  <c r="C29" i="9"/>
  <c r="B67" i="12"/>
  <c r="C69" i="9"/>
  <c r="B131" i="12"/>
  <c r="C133" i="9"/>
  <c r="B36" i="12"/>
  <c r="C38" i="9"/>
  <c r="B60" i="12"/>
  <c r="C62" i="9"/>
  <c r="B68" i="12"/>
  <c r="C70" i="9"/>
  <c r="B84" i="12"/>
  <c r="C86" i="9"/>
  <c r="B108" i="12"/>
  <c r="C110" i="9"/>
  <c r="B21" i="12"/>
  <c r="C23" i="9"/>
  <c r="B37" i="12"/>
  <c r="C39" i="9"/>
  <c r="B45" i="12"/>
  <c r="C47" i="9"/>
  <c r="B61" i="12"/>
  <c r="C63" i="9"/>
  <c r="B77" i="12"/>
  <c r="C79" i="9"/>
  <c r="B85" i="12"/>
  <c r="C87" i="9"/>
  <c r="B93" i="12"/>
  <c r="C95" i="9"/>
  <c r="B109" i="12"/>
  <c r="C111" i="9"/>
  <c r="B14" i="12"/>
  <c r="C16" i="9"/>
  <c r="B22" i="12"/>
  <c r="C24" i="9"/>
  <c r="B30" i="12"/>
  <c r="C32" i="9"/>
  <c r="B38" i="12"/>
  <c r="C40" i="9"/>
  <c r="B46" i="12"/>
  <c r="C48" i="9"/>
  <c r="B54" i="12"/>
  <c r="C56" i="9"/>
  <c r="B62" i="12"/>
  <c r="C64" i="9"/>
  <c r="B70" i="12"/>
  <c r="C72" i="9"/>
  <c r="B78" i="12"/>
  <c r="C80" i="9"/>
  <c r="B86" i="12"/>
  <c r="C88" i="9"/>
  <c r="B94" i="12"/>
  <c r="C96" i="9"/>
  <c r="B102" i="12"/>
  <c r="C104" i="9"/>
  <c r="B110" i="12"/>
  <c r="C112" i="9"/>
  <c r="B118" i="12"/>
  <c r="C120" i="9"/>
  <c r="B126" i="12"/>
  <c r="C128" i="9"/>
  <c r="B134" i="12"/>
  <c r="C136" i="9"/>
  <c r="B142" i="12"/>
  <c r="C144" i="9"/>
  <c r="B150" i="12"/>
  <c r="C152" i="9"/>
  <c r="B158" i="12"/>
  <c r="C160" i="9"/>
  <c r="B166" i="12"/>
  <c r="C168" i="9"/>
  <c r="B174" i="12"/>
  <c r="C176" i="9"/>
  <c r="B182" i="12"/>
  <c r="C184" i="9"/>
  <c r="B190" i="12"/>
  <c r="C192" i="9"/>
  <c r="B198" i="12"/>
  <c r="C200" i="9"/>
  <c r="B206" i="12"/>
  <c r="C208" i="9"/>
  <c r="B214" i="12"/>
  <c r="C216" i="9"/>
  <c r="B222" i="12"/>
  <c r="C224" i="9"/>
  <c r="B114" i="12"/>
  <c r="C116" i="9"/>
  <c r="B178" i="12"/>
  <c r="C180" i="9"/>
  <c r="B99" i="12"/>
  <c r="C101" i="9"/>
  <c r="B23" i="12"/>
  <c r="C25" i="9"/>
  <c r="B47" i="12"/>
  <c r="C49" i="9"/>
  <c r="B71" i="12"/>
  <c r="C73" i="9"/>
  <c r="B103" i="12"/>
  <c r="C105" i="9"/>
  <c r="B127" i="12"/>
  <c r="C129" i="9"/>
  <c r="B151" i="12"/>
  <c r="C153" i="9"/>
  <c r="B159" i="12"/>
  <c r="C161" i="9"/>
  <c r="B167" i="12"/>
  <c r="C169" i="9"/>
  <c r="B175" i="12"/>
  <c r="C177" i="9"/>
  <c r="B183" i="12"/>
  <c r="C185" i="9"/>
  <c r="B191" i="12"/>
  <c r="C193" i="9"/>
  <c r="B199" i="12"/>
  <c r="C201" i="9"/>
  <c r="B207" i="12"/>
  <c r="C209" i="9"/>
  <c r="B215" i="12"/>
  <c r="C217" i="9"/>
  <c r="B223" i="12"/>
  <c r="B10" i="12"/>
  <c r="C12" i="9"/>
  <c r="B58" i="12"/>
  <c r="C60" i="9"/>
  <c r="B74" i="12"/>
  <c r="C76" i="9"/>
  <c r="B130" i="12"/>
  <c r="C132" i="9"/>
  <c r="B218" i="12"/>
  <c r="C220" i="9"/>
  <c r="B43" i="12"/>
  <c r="C45" i="9"/>
  <c r="B83" i="12"/>
  <c r="C85" i="9"/>
  <c r="B115" i="12"/>
  <c r="C117" i="9"/>
  <c r="B15" i="12"/>
  <c r="C17" i="9"/>
  <c r="B39" i="12"/>
  <c r="C41" i="9"/>
  <c r="B55" i="12"/>
  <c r="C57" i="9"/>
  <c r="B79" i="12"/>
  <c r="C81" i="9"/>
  <c r="B87" i="12"/>
  <c r="C89" i="9"/>
  <c r="B111" i="12"/>
  <c r="C113" i="9"/>
  <c r="B143" i="12"/>
  <c r="C145" i="9"/>
  <c r="B8" i="12"/>
  <c r="C10" i="9"/>
  <c r="B16" i="12"/>
  <c r="C18" i="9"/>
  <c r="B24" i="12"/>
  <c r="C26" i="9"/>
  <c r="B32" i="12"/>
  <c r="C34" i="9"/>
  <c r="B40" i="12"/>
  <c r="C42" i="9"/>
  <c r="B48" i="12"/>
  <c r="C50" i="9"/>
  <c r="B56" i="12"/>
  <c r="C58" i="9"/>
  <c r="B64" i="12"/>
  <c r="C66" i="9"/>
  <c r="B72" i="12"/>
  <c r="C74" i="9"/>
  <c r="B80" i="12"/>
  <c r="C82" i="9"/>
  <c r="B88" i="12"/>
  <c r="C90" i="9"/>
  <c r="B96" i="12"/>
  <c r="C98" i="9"/>
  <c r="B104" i="12"/>
  <c r="C106" i="9"/>
  <c r="B112" i="12"/>
  <c r="C114" i="9"/>
  <c r="B120" i="12"/>
  <c r="C122" i="9"/>
  <c r="B128" i="12"/>
  <c r="C130" i="9"/>
  <c r="B136" i="12"/>
  <c r="C138" i="9"/>
  <c r="B144" i="12"/>
  <c r="C146" i="9"/>
  <c r="B152" i="12"/>
  <c r="C154" i="9"/>
  <c r="B160" i="12"/>
  <c r="C162" i="9"/>
  <c r="B168" i="12"/>
  <c r="C170" i="9"/>
  <c r="B176" i="12"/>
  <c r="C178" i="9"/>
  <c r="B184" i="12"/>
  <c r="C186" i="9"/>
  <c r="B192" i="12"/>
  <c r="C194" i="9"/>
  <c r="B200" i="12"/>
  <c r="C202" i="9"/>
  <c r="B208" i="12"/>
  <c r="C210" i="9"/>
  <c r="B216" i="12"/>
  <c r="C218" i="9"/>
  <c r="B34" i="12"/>
  <c r="C36" i="9"/>
  <c r="B66" i="12"/>
  <c r="C68" i="9"/>
  <c r="B82" i="12"/>
  <c r="C84" i="9"/>
  <c r="B146" i="12"/>
  <c r="C148" i="9"/>
  <c r="B210" i="12"/>
  <c r="C212" i="9"/>
  <c r="B35" i="12"/>
  <c r="C37" i="9"/>
  <c r="B91" i="12"/>
  <c r="C93" i="9"/>
  <c r="B107" i="12"/>
  <c r="C109" i="9"/>
  <c r="B7" i="12"/>
  <c r="C9" i="9"/>
  <c r="B31" i="12"/>
  <c r="C33" i="9"/>
  <c r="B63" i="12"/>
  <c r="C65" i="9"/>
  <c r="B95" i="12"/>
  <c r="C97" i="9"/>
  <c r="B119" i="12"/>
  <c r="C121" i="9"/>
  <c r="B135" i="12"/>
  <c r="C137" i="9"/>
  <c r="B9" i="12"/>
  <c r="C11" i="9"/>
  <c r="B17" i="12"/>
  <c r="C19" i="9"/>
  <c r="B25" i="12"/>
  <c r="C27" i="9"/>
  <c r="B33" i="12"/>
  <c r="C35" i="9"/>
  <c r="B41" i="12"/>
  <c r="C43" i="9"/>
  <c r="B49" i="12"/>
  <c r="C51" i="9"/>
  <c r="B57" i="12"/>
  <c r="C59" i="9"/>
  <c r="B65" i="12"/>
  <c r="C67" i="9"/>
  <c r="B73" i="12"/>
  <c r="C75" i="9"/>
  <c r="B81" i="12"/>
  <c r="C83" i="9"/>
  <c r="B89" i="12"/>
  <c r="C91" i="9"/>
  <c r="B97" i="12"/>
  <c r="C99" i="9"/>
  <c r="B105" i="12"/>
  <c r="C107" i="9"/>
  <c r="B113" i="12"/>
  <c r="C115" i="9"/>
  <c r="B121" i="12"/>
  <c r="C123" i="9"/>
  <c r="B129" i="12"/>
  <c r="C131" i="9"/>
  <c r="B137" i="12"/>
  <c r="C139" i="9"/>
  <c r="B145" i="12"/>
  <c r="C147" i="9"/>
  <c r="B153" i="12"/>
  <c r="C155" i="9"/>
  <c r="B161" i="12"/>
  <c r="C163" i="9"/>
  <c r="B169" i="12"/>
  <c r="C171" i="9"/>
  <c r="B177" i="12"/>
  <c r="C179" i="9"/>
  <c r="B185" i="12"/>
  <c r="C187" i="9"/>
  <c r="B193" i="12"/>
  <c r="C195" i="9"/>
  <c r="B201" i="12"/>
  <c r="C203" i="9"/>
  <c r="B209" i="12"/>
  <c r="C211" i="9"/>
  <c r="B217" i="12"/>
  <c r="C219" i="9"/>
  <c r="B6" i="12"/>
  <c r="S5" i="9"/>
  <c r="S4" i="9"/>
  <c r="S3" i="9"/>
  <c r="C7" i="19" l="1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102" i="19"/>
  <c r="C103" i="19"/>
  <c r="C104" i="19"/>
  <c r="C105" i="19"/>
  <c r="C106" i="19"/>
  <c r="C107" i="19"/>
  <c r="C108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C128" i="19"/>
  <c r="C129" i="19"/>
  <c r="C130" i="19"/>
  <c r="C131" i="19"/>
  <c r="C132" i="19"/>
  <c r="C133" i="19"/>
  <c r="C134" i="19"/>
  <c r="C135" i="19"/>
  <c r="C136" i="19"/>
  <c r="C137" i="19"/>
  <c r="C138" i="19"/>
  <c r="C139" i="19"/>
  <c r="C140" i="19"/>
  <c r="C141" i="19"/>
  <c r="C142" i="19"/>
  <c r="C143" i="19"/>
  <c r="C144" i="19"/>
  <c r="C145" i="19"/>
  <c r="C146" i="19"/>
  <c r="C147" i="19"/>
  <c r="C148" i="19"/>
  <c r="C149" i="19"/>
  <c r="C150" i="19"/>
  <c r="C151" i="19"/>
  <c r="C152" i="19"/>
  <c r="C153" i="19"/>
  <c r="C154" i="19"/>
  <c r="C155" i="19"/>
  <c r="C156" i="19"/>
  <c r="C157" i="19"/>
  <c r="C158" i="19"/>
  <c r="C159" i="19"/>
  <c r="C160" i="19"/>
  <c r="C161" i="19"/>
  <c r="C162" i="19"/>
  <c r="C163" i="19"/>
  <c r="C164" i="19"/>
  <c r="C165" i="19"/>
  <c r="C166" i="19"/>
  <c r="C167" i="19"/>
  <c r="C168" i="19"/>
  <c r="C169" i="19"/>
  <c r="C170" i="19"/>
  <c r="C171" i="19"/>
  <c r="C172" i="19"/>
  <c r="C173" i="19"/>
  <c r="C174" i="19"/>
  <c r="C175" i="19"/>
  <c r="C176" i="19"/>
  <c r="C177" i="19"/>
  <c r="C178" i="19"/>
  <c r="C179" i="19"/>
  <c r="C180" i="19"/>
  <c r="C181" i="19"/>
  <c r="C182" i="19"/>
  <c r="C183" i="19"/>
  <c r="C184" i="19"/>
  <c r="C185" i="19"/>
  <c r="C186" i="19"/>
  <c r="C187" i="19"/>
  <c r="C188" i="19"/>
  <c r="C189" i="19"/>
  <c r="C190" i="19"/>
  <c r="C191" i="19"/>
  <c r="C192" i="19"/>
  <c r="C193" i="19"/>
  <c r="C194" i="19"/>
  <c r="C195" i="19"/>
  <c r="C196" i="19"/>
  <c r="C197" i="19"/>
  <c r="C198" i="19"/>
  <c r="C199" i="19"/>
  <c r="C200" i="19"/>
  <c r="C201" i="19"/>
  <c r="C202" i="19"/>
  <c r="C203" i="19"/>
  <c r="C204" i="19"/>
  <c r="C205" i="19"/>
  <c r="C206" i="19"/>
  <c r="C207" i="19"/>
  <c r="C208" i="19"/>
  <c r="C209" i="19"/>
  <c r="C210" i="19"/>
  <c r="C211" i="19"/>
  <c r="C212" i="19"/>
  <c r="C213" i="19"/>
  <c r="C214" i="19"/>
  <c r="C215" i="19"/>
  <c r="C216" i="19"/>
  <c r="C217" i="19"/>
  <c r="C218" i="19"/>
  <c r="C219" i="19"/>
  <c r="C220" i="19"/>
  <c r="C221" i="19"/>
  <c r="C222" i="19"/>
  <c r="C6" i="19"/>
  <c r="G210" i="12" l="1"/>
  <c r="G210" i="19" s="1"/>
  <c r="G220" i="12"/>
  <c r="G220" i="19" s="1"/>
  <c r="G212" i="12"/>
  <c r="G212" i="19" s="1"/>
  <c r="G204" i="12"/>
  <c r="G204" i="19" s="1"/>
  <c r="G196" i="12"/>
  <c r="G196" i="19" s="1"/>
  <c r="G188" i="12"/>
  <c r="G188" i="19" s="1"/>
  <c r="G180" i="12"/>
  <c r="G180" i="19" s="1"/>
  <c r="G172" i="12"/>
  <c r="G172" i="19" s="1"/>
  <c r="G164" i="12"/>
  <c r="G164" i="19" s="1"/>
  <c r="G156" i="12"/>
  <c r="G156" i="19" s="1"/>
  <c r="G148" i="12"/>
  <c r="G148" i="19" s="1"/>
  <c r="G140" i="12"/>
  <c r="G140" i="19" s="1"/>
  <c r="G132" i="12"/>
  <c r="G132" i="19" s="1"/>
  <c r="G124" i="12"/>
  <c r="G124" i="19" s="1"/>
  <c r="G116" i="12"/>
  <c r="G116" i="19" s="1"/>
  <c r="G108" i="12"/>
  <c r="G108" i="19" s="1"/>
  <c r="G100" i="12"/>
  <c r="G100" i="19" s="1"/>
  <c r="G92" i="12"/>
  <c r="G92" i="19" s="1"/>
  <c r="G84" i="12"/>
  <c r="G84" i="19" s="1"/>
  <c r="G76" i="12"/>
  <c r="G76" i="19" s="1"/>
  <c r="G68" i="12"/>
  <c r="G68" i="19" s="1"/>
  <c r="G60" i="12"/>
  <c r="G60" i="19" s="1"/>
  <c r="G52" i="12"/>
  <c r="G52" i="19" s="1"/>
  <c r="G44" i="12"/>
  <c r="G44" i="19" s="1"/>
  <c r="G36" i="12"/>
  <c r="G36" i="19" s="1"/>
  <c r="G28" i="12"/>
  <c r="G28" i="19" s="1"/>
  <c r="G20" i="12"/>
  <c r="G20" i="19" s="1"/>
  <c r="G12" i="12"/>
  <c r="G12" i="19" s="1"/>
  <c r="G219" i="12"/>
  <c r="G219" i="19" s="1"/>
  <c r="G211" i="12"/>
  <c r="G211" i="19" s="1"/>
  <c r="G203" i="12"/>
  <c r="G203" i="19" s="1"/>
  <c r="G195" i="12"/>
  <c r="G195" i="19" s="1"/>
  <c r="G187" i="12"/>
  <c r="G187" i="19" s="1"/>
  <c r="G179" i="12"/>
  <c r="G179" i="19" s="1"/>
  <c r="G171" i="12"/>
  <c r="G171" i="19" s="1"/>
  <c r="G163" i="12"/>
  <c r="G163" i="19" s="1"/>
  <c r="G155" i="12"/>
  <c r="G155" i="19" s="1"/>
  <c r="G147" i="12"/>
  <c r="G147" i="19" s="1"/>
  <c r="G139" i="12"/>
  <c r="G139" i="19" s="1"/>
  <c r="G131" i="12"/>
  <c r="G131" i="19" s="1"/>
  <c r="G123" i="12"/>
  <c r="G123" i="19" s="1"/>
  <c r="G115" i="12"/>
  <c r="G115" i="19" s="1"/>
  <c r="G107" i="12"/>
  <c r="G107" i="19" s="1"/>
  <c r="G99" i="12"/>
  <c r="G99" i="19" s="1"/>
  <c r="G91" i="12"/>
  <c r="G91" i="19" s="1"/>
  <c r="G83" i="12"/>
  <c r="G83" i="19" s="1"/>
  <c r="G75" i="12"/>
  <c r="G75" i="19" s="1"/>
  <c r="G67" i="12"/>
  <c r="G67" i="19" s="1"/>
  <c r="G59" i="12"/>
  <c r="G59" i="19" s="1"/>
  <c r="G51" i="12"/>
  <c r="G51" i="19" s="1"/>
  <c r="G43" i="12"/>
  <c r="G43" i="19" s="1"/>
  <c r="G35" i="12"/>
  <c r="G35" i="19" s="1"/>
  <c r="G27" i="12"/>
  <c r="G27" i="19" s="1"/>
  <c r="G19" i="12"/>
  <c r="G19" i="19" s="1"/>
  <c r="G11" i="12"/>
  <c r="G11" i="19" s="1"/>
  <c r="G218" i="12"/>
  <c r="G218" i="19" s="1"/>
  <c r="G186" i="12"/>
  <c r="G186" i="19" s="1"/>
  <c r="G146" i="12"/>
  <c r="G146" i="19" s="1"/>
  <c r="G130" i="12"/>
  <c r="G130" i="19" s="1"/>
  <c r="G98" i="12"/>
  <c r="G98" i="19" s="1"/>
  <c r="G74" i="12"/>
  <c r="G74" i="19" s="1"/>
  <c r="G58" i="12"/>
  <c r="G58" i="19" s="1"/>
  <c r="G42" i="12"/>
  <c r="G42" i="19" s="1"/>
  <c r="G10" i="12"/>
  <c r="G10" i="19" s="1"/>
  <c r="G209" i="12"/>
  <c r="G209" i="19" s="1"/>
  <c r="G201" i="12"/>
  <c r="G201" i="19" s="1"/>
  <c r="G185" i="12"/>
  <c r="G185" i="19" s="1"/>
  <c r="G177" i="12"/>
  <c r="G177" i="19" s="1"/>
  <c r="G169" i="12"/>
  <c r="G169" i="19" s="1"/>
  <c r="G153" i="12"/>
  <c r="G153" i="19" s="1"/>
  <c r="G121" i="12"/>
  <c r="G121" i="19" s="1"/>
  <c r="G81" i="12"/>
  <c r="G81" i="19" s="1"/>
  <c r="G49" i="12"/>
  <c r="G49" i="19" s="1"/>
  <c r="G17" i="12"/>
  <c r="G17" i="19" s="1"/>
  <c r="G216" i="12"/>
  <c r="G216" i="19" s="1"/>
  <c r="G208" i="12"/>
  <c r="G208" i="19" s="1"/>
  <c r="G200" i="12"/>
  <c r="G200" i="19" s="1"/>
  <c r="G192" i="12"/>
  <c r="G192" i="19" s="1"/>
  <c r="G184" i="12"/>
  <c r="G184" i="19" s="1"/>
  <c r="G176" i="12"/>
  <c r="G176" i="19" s="1"/>
  <c r="G168" i="12"/>
  <c r="G168" i="19" s="1"/>
  <c r="G160" i="12"/>
  <c r="G160" i="19" s="1"/>
  <c r="G152" i="12"/>
  <c r="G152" i="19" s="1"/>
  <c r="G144" i="12"/>
  <c r="G144" i="19" s="1"/>
  <c r="G136" i="12"/>
  <c r="G136" i="19" s="1"/>
  <c r="G128" i="12"/>
  <c r="G128" i="19" s="1"/>
  <c r="G120" i="12"/>
  <c r="G120" i="19" s="1"/>
  <c r="G112" i="12"/>
  <c r="G112" i="19" s="1"/>
  <c r="G104" i="12"/>
  <c r="G104" i="19" s="1"/>
  <c r="G96" i="12"/>
  <c r="G96" i="19" s="1"/>
  <c r="G88" i="12"/>
  <c r="G88" i="19" s="1"/>
  <c r="G80" i="12"/>
  <c r="G80" i="19" s="1"/>
  <c r="G72" i="12"/>
  <c r="G72" i="19" s="1"/>
  <c r="G64" i="12"/>
  <c r="G64" i="19" s="1"/>
  <c r="G56" i="12"/>
  <c r="G56" i="19" s="1"/>
  <c r="G48" i="12"/>
  <c r="G48" i="19" s="1"/>
  <c r="G40" i="12"/>
  <c r="G40" i="19" s="1"/>
  <c r="G32" i="12"/>
  <c r="G32" i="19" s="1"/>
  <c r="G24" i="12"/>
  <c r="G24" i="19" s="1"/>
  <c r="G16" i="12"/>
  <c r="G16" i="19" s="1"/>
  <c r="G8" i="12"/>
  <c r="G8" i="19" s="1"/>
  <c r="G202" i="12"/>
  <c r="G202" i="19" s="1"/>
  <c r="G178" i="12"/>
  <c r="G178" i="19" s="1"/>
  <c r="G154" i="12"/>
  <c r="G154" i="19" s="1"/>
  <c r="G122" i="12"/>
  <c r="G122" i="19" s="1"/>
  <c r="G90" i="12"/>
  <c r="G90" i="19" s="1"/>
  <c r="G50" i="12"/>
  <c r="G50" i="19" s="1"/>
  <c r="G26" i="12"/>
  <c r="G26" i="19" s="1"/>
  <c r="G193" i="12"/>
  <c r="G193" i="19" s="1"/>
  <c r="G137" i="12"/>
  <c r="G137" i="19" s="1"/>
  <c r="G113" i="12"/>
  <c r="G113" i="19" s="1"/>
  <c r="G97" i="12"/>
  <c r="G97" i="19" s="1"/>
  <c r="G73" i="12"/>
  <c r="G73" i="19" s="1"/>
  <c r="G41" i="12"/>
  <c r="G41" i="19" s="1"/>
  <c r="G25" i="12"/>
  <c r="G25" i="19" s="1"/>
  <c r="G6" i="12"/>
  <c r="G6" i="19" s="1"/>
  <c r="G215" i="12"/>
  <c r="G215" i="19" s="1"/>
  <c r="G207" i="12"/>
  <c r="G207" i="19" s="1"/>
  <c r="G199" i="12"/>
  <c r="G199" i="19" s="1"/>
  <c r="G191" i="12"/>
  <c r="G191" i="19" s="1"/>
  <c r="G183" i="12"/>
  <c r="G183" i="19" s="1"/>
  <c r="G175" i="12"/>
  <c r="G175" i="19" s="1"/>
  <c r="G167" i="12"/>
  <c r="G167" i="19" s="1"/>
  <c r="G159" i="12"/>
  <c r="G159" i="19" s="1"/>
  <c r="G151" i="12"/>
  <c r="G151" i="19" s="1"/>
  <c r="G143" i="12"/>
  <c r="G143" i="19" s="1"/>
  <c r="G135" i="12"/>
  <c r="G135" i="19" s="1"/>
  <c r="G127" i="12"/>
  <c r="G127" i="19" s="1"/>
  <c r="G119" i="12"/>
  <c r="G119" i="19" s="1"/>
  <c r="G111" i="12"/>
  <c r="G111" i="19" s="1"/>
  <c r="G103" i="12"/>
  <c r="G103" i="19" s="1"/>
  <c r="G95" i="12"/>
  <c r="G95" i="19" s="1"/>
  <c r="G87" i="12"/>
  <c r="G87" i="19" s="1"/>
  <c r="G79" i="12"/>
  <c r="G79" i="19" s="1"/>
  <c r="G71" i="12"/>
  <c r="G71" i="19" s="1"/>
  <c r="G63" i="12"/>
  <c r="G63" i="19" s="1"/>
  <c r="G55" i="12"/>
  <c r="G55" i="19" s="1"/>
  <c r="G47" i="12"/>
  <c r="G47" i="19" s="1"/>
  <c r="G39" i="12"/>
  <c r="G39" i="19" s="1"/>
  <c r="G31" i="12"/>
  <c r="G31" i="19" s="1"/>
  <c r="G23" i="12"/>
  <c r="G23" i="19" s="1"/>
  <c r="G15" i="12"/>
  <c r="G15" i="19" s="1"/>
  <c r="G7" i="12"/>
  <c r="G7" i="19" s="1"/>
  <c r="G170" i="12"/>
  <c r="G170" i="19" s="1"/>
  <c r="G138" i="12"/>
  <c r="G138" i="19" s="1"/>
  <c r="G114" i="12"/>
  <c r="G114" i="19" s="1"/>
  <c r="G82" i="12"/>
  <c r="G82" i="19" s="1"/>
  <c r="G34" i="12"/>
  <c r="G34" i="19" s="1"/>
  <c r="G161" i="12"/>
  <c r="G161" i="19" s="1"/>
  <c r="G129" i="12"/>
  <c r="G129" i="19" s="1"/>
  <c r="G89" i="12"/>
  <c r="G89" i="19" s="1"/>
  <c r="G65" i="12"/>
  <c r="G65" i="19" s="1"/>
  <c r="G33" i="12"/>
  <c r="G33" i="19" s="1"/>
  <c r="G222" i="12"/>
  <c r="G222" i="19" s="1"/>
  <c r="G214" i="12"/>
  <c r="G214" i="19" s="1"/>
  <c r="G206" i="12"/>
  <c r="G206" i="19" s="1"/>
  <c r="G198" i="12"/>
  <c r="G198" i="19" s="1"/>
  <c r="G190" i="12"/>
  <c r="G190" i="19" s="1"/>
  <c r="G182" i="12"/>
  <c r="G182" i="19" s="1"/>
  <c r="G174" i="12"/>
  <c r="G174" i="19" s="1"/>
  <c r="G166" i="12"/>
  <c r="G166" i="19" s="1"/>
  <c r="G158" i="12"/>
  <c r="G158" i="19" s="1"/>
  <c r="G150" i="12"/>
  <c r="G150" i="19" s="1"/>
  <c r="G142" i="12"/>
  <c r="G142" i="19" s="1"/>
  <c r="G134" i="12"/>
  <c r="G134" i="19" s="1"/>
  <c r="G126" i="12"/>
  <c r="G126" i="19" s="1"/>
  <c r="G118" i="12"/>
  <c r="G118" i="19" s="1"/>
  <c r="G110" i="12"/>
  <c r="G110" i="19" s="1"/>
  <c r="G102" i="12"/>
  <c r="G102" i="19" s="1"/>
  <c r="G94" i="12"/>
  <c r="G94" i="19" s="1"/>
  <c r="G86" i="12"/>
  <c r="G86" i="19" s="1"/>
  <c r="G78" i="12"/>
  <c r="G78" i="19" s="1"/>
  <c r="G70" i="12"/>
  <c r="G70" i="19" s="1"/>
  <c r="G62" i="12"/>
  <c r="G62" i="19" s="1"/>
  <c r="G54" i="12"/>
  <c r="G54" i="19" s="1"/>
  <c r="G46" i="12"/>
  <c r="G46" i="19" s="1"/>
  <c r="G38" i="12"/>
  <c r="G38" i="19" s="1"/>
  <c r="G30" i="12"/>
  <c r="G30" i="19" s="1"/>
  <c r="G22" i="12"/>
  <c r="G22" i="19" s="1"/>
  <c r="G14" i="12"/>
  <c r="G14" i="19" s="1"/>
  <c r="G194" i="12"/>
  <c r="G194" i="19" s="1"/>
  <c r="G162" i="12"/>
  <c r="G162" i="19" s="1"/>
  <c r="G106" i="12"/>
  <c r="G106" i="19" s="1"/>
  <c r="G66" i="12"/>
  <c r="G66" i="19" s="1"/>
  <c r="G18" i="12"/>
  <c r="G18" i="19" s="1"/>
  <c r="G217" i="12"/>
  <c r="G217" i="19" s="1"/>
  <c r="G145" i="12"/>
  <c r="G145" i="19" s="1"/>
  <c r="G105" i="12"/>
  <c r="G105" i="19" s="1"/>
  <c r="G57" i="12"/>
  <c r="G57" i="19" s="1"/>
  <c r="G9" i="12"/>
  <c r="G9" i="19" s="1"/>
  <c r="G221" i="12"/>
  <c r="G221" i="19" s="1"/>
  <c r="G213" i="12"/>
  <c r="G213" i="19" s="1"/>
  <c r="G205" i="12"/>
  <c r="G205" i="19" s="1"/>
  <c r="G197" i="12"/>
  <c r="G197" i="19" s="1"/>
  <c r="G189" i="12"/>
  <c r="G189" i="19" s="1"/>
  <c r="G181" i="12"/>
  <c r="G181" i="19" s="1"/>
  <c r="G173" i="12"/>
  <c r="G173" i="19" s="1"/>
  <c r="G165" i="12"/>
  <c r="G165" i="19" s="1"/>
  <c r="G157" i="12"/>
  <c r="G157" i="19" s="1"/>
  <c r="G149" i="12"/>
  <c r="G149" i="19" s="1"/>
  <c r="G141" i="12"/>
  <c r="G141" i="19" s="1"/>
  <c r="G133" i="12"/>
  <c r="G133" i="19" s="1"/>
  <c r="G125" i="12"/>
  <c r="G125" i="19" s="1"/>
  <c r="G117" i="12"/>
  <c r="G117" i="19" s="1"/>
  <c r="G109" i="12"/>
  <c r="G109" i="19" s="1"/>
  <c r="G101" i="12"/>
  <c r="G101" i="19" s="1"/>
  <c r="G93" i="12"/>
  <c r="G93" i="19" s="1"/>
  <c r="G85" i="12"/>
  <c r="G85" i="19" s="1"/>
  <c r="G77" i="12"/>
  <c r="G77" i="19" s="1"/>
  <c r="G69" i="12"/>
  <c r="G69" i="19" s="1"/>
  <c r="G61" i="12"/>
  <c r="G61" i="19" s="1"/>
  <c r="G53" i="12"/>
  <c r="G53" i="19" s="1"/>
  <c r="G45" i="12"/>
  <c r="G45" i="19" s="1"/>
  <c r="G37" i="12"/>
  <c r="G37" i="19" s="1"/>
  <c r="G29" i="12"/>
  <c r="G29" i="19" s="1"/>
  <c r="G21" i="12"/>
  <c r="G21" i="19" s="1"/>
  <c r="G13" i="12"/>
  <c r="G13" i="19" s="1"/>
  <c r="F222" i="12" l="1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V5" i="9" l="1"/>
  <c r="F6" i="12"/>
  <c r="V3" i="9"/>
  <c r="V4" i="9"/>
  <c r="F223" i="12" l="1"/>
  <c r="V6" i="9" l="1"/>
  <c r="E223" i="12" l="1"/>
  <c r="C78" i="12"/>
  <c r="C209" i="12"/>
  <c r="C178" i="12"/>
  <c r="C194" i="12"/>
  <c r="C221" i="12"/>
  <c r="C205" i="12"/>
  <c r="C67" i="12"/>
  <c r="C89" i="12"/>
  <c r="C65" i="12"/>
  <c r="C62" i="12"/>
  <c r="C211" i="12"/>
  <c r="C132" i="12"/>
  <c r="C91" i="12"/>
  <c r="C77" i="12"/>
  <c r="C187" i="12"/>
  <c r="C138" i="12"/>
  <c r="C97" i="12"/>
  <c r="C115" i="12"/>
  <c r="C134" i="12"/>
  <c r="C101" i="12"/>
  <c r="C161" i="12"/>
  <c r="C158" i="12"/>
  <c r="C126" i="12"/>
  <c r="C113" i="12"/>
  <c r="C204" i="12" l="1"/>
  <c r="C60" i="12"/>
  <c r="S6" i="9"/>
  <c r="C29" i="12"/>
  <c r="C39" i="12"/>
  <c r="C18" i="12"/>
  <c r="C19" i="12"/>
  <c r="C17" i="12"/>
  <c r="C7" i="12"/>
  <c r="C34" i="12"/>
  <c r="C23" i="12"/>
  <c r="C16" i="12"/>
  <c r="C42" i="12"/>
  <c r="C145" i="12"/>
  <c r="C9" i="12"/>
  <c r="C58" i="12"/>
  <c r="C100" i="12"/>
  <c r="C64" i="12"/>
  <c r="C200" i="12"/>
  <c r="C50" i="12"/>
  <c r="C110" i="12"/>
  <c r="C114" i="12"/>
  <c r="C169" i="12"/>
  <c r="C99" i="12"/>
  <c r="C168" i="12"/>
  <c r="C46" i="12"/>
  <c r="C109" i="12"/>
  <c r="C106" i="12"/>
  <c r="C107" i="12"/>
  <c r="C95" i="12"/>
  <c r="C208" i="12"/>
  <c r="C181" i="12"/>
  <c r="C28" i="12"/>
  <c r="C157" i="12"/>
  <c r="C25" i="12"/>
  <c r="C177" i="12"/>
  <c r="C121" i="12"/>
  <c r="C170" i="12"/>
  <c r="C90" i="12"/>
  <c r="C6" i="12"/>
  <c r="C87" i="12"/>
  <c r="C102" i="12"/>
  <c r="C47" i="12"/>
  <c r="C92" i="12"/>
  <c r="C41" i="12"/>
  <c r="C88" i="12"/>
  <c r="C210" i="12"/>
  <c r="C175" i="12"/>
  <c r="C129" i="12"/>
  <c r="C174" i="12"/>
  <c r="C133" i="12"/>
  <c r="C173" i="12"/>
  <c r="C105" i="12"/>
  <c r="C150" i="12"/>
  <c r="C163" i="12"/>
  <c r="C14" i="12"/>
  <c r="C123" i="12"/>
  <c r="C32" i="12"/>
  <c r="C70" i="12"/>
  <c r="C11" i="12"/>
  <c r="C84" i="12"/>
  <c r="C30" i="12"/>
  <c r="C155" i="12"/>
  <c r="C86" i="12"/>
  <c r="C156" i="12"/>
  <c r="C185" i="12"/>
  <c r="C44" i="12"/>
  <c r="C81" i="12"/>
  <c r="C193" i="12"/>
  <c r="C198" i="12"/>
  <c r="C188" i="12"/>
  <c r="C222" i="12"/>
  <c r="C149" i="12"/>
  <c r="C166" i="12"/>
  <c r="C142" i="12"/>
  <c r="C56" i="12" l="1"/>
  <c r="C171" i="12"/>
  <c r="C135" i="12"/>
  <c r="C31" i="12"/>
  <c r="C127" i="12"/>
  <c r="C55" i="12"/>
  <c r="C219" i="12"/>
  <c r="C73" i="12"/>
  <c r="C26" i="12"/>
  <c r="C51" i="12"/>
  <c r="C45" i="12"/>
  <c r="C93" i="12"/>
  <c r="C61" i="12"/>
  <c r="C214" i="12"/>
  <c r="C165" i="12"/>
  <c r="C131" i="12"/>
  <c r="C20" i="12"/>
  <c r="C112" i="12"/>
  <c r="C12" i="12"/>
  <c r="C164" i="12"/>
  <c r="C199" i="12"/>
  <c r="C183" i="12"/>
  <c r="C162" i="12"/>
  <c r="C217" i="12"/>
  <c r="C176" i="12"/>
  <c r="C96" i="12"/>
  <c r="C125" i="12"/>
  <c r="C172" i="12"/>
  <c r="C68" i="12"/>
  <c r="C15" i="12"/>
  <c r="C8" i="12"/>
  <c r="C37" i="12"/>
  <c r="C197" i="12"/>
  <c r="C195" i="12"/>
  <c r="C85" i="12"/>
  <c r="C66" i="12"/>
  <c r="C128" i="12"/>
  <c r="C146" i="12"/>
  <c r="C216" i="12"/>
  <c r="C104" i="12"/>
  <c r="C153" i="12"/>
  <c r="C144" i="12"/>
  <c r="C215" i="12"/>
  <c r="C122" i="12"/>
  <c r="C180" i="12"/>
  <c r="C179" i="12"/>
  <c r="C59" i="12"/>
  <c r="C40" i="12"/>
  <c r="C10" i="12"/>
  <c r="C167" i="12"/>
  <c r="C103" i="12"/>
  <c r="C54" i="12"/>
  <c r="C190" i="12"/>
  <c r="C108" i="12"/>
  <c r="C33" i="12"/>
  <c r="C48" i="12"/>
  <c r="C119" i="12"/>
  <c r="C218" i="12"/>
  <c r="C130" i="12"/>
  <c r="C184" i="12"/>
  <c r="C191" i="12"/>
  <c r="C94" i="12"/>
  <c r="C27" i="12"/>
  <c r="C22" i="12"/>
  <c r="C120" i="12"/>
  <c r="C80" i="12"/>
  <c r="C79" i="12"/>
  <c r="C21" i="12"/>
  <c r="C213" i="12"/>
  <c r="C189" i="12"/>
  <c r="C69" i="12"/>
  <c r="C53" i="12"/>
  <c r="C116" i="12"/>
  <c r="C52" i="12"/>
  <c r="C139" i="12"/>
  <c r="C83" i="12"/>
  <c r="C24" i="12"/>
  <c r="C36" i="12"/>
  <c r="C152" i="12"/>
  <c r="C72" i="12"/>
  <c r="C71" i="12"/>
  <c r="C43" i="12"/>
  <c r="C196" i="12"/>
  <c r="C140" i="12"/>
  <c r="C76" i="12"/>
  <c r="C82" i="12"/>
  <c r="C63" i="12"/>
  <c r="C202" i="12"/>
  <c r="C137" i="12"/>
  <c r="C160" i="12"/>
  <c r="C143" i="12"/>
  <c r="C57" i="12"/>
  <c r="C111" i="12"/>
  <c r="C147" i="12"/>
  <c r="C212" i="12"/>
  <c r="C151" i="12"/>
  <c r="C182" i="12"/>
  <c r="C201" i="12"/>
  <c r="C159" i="12"/>
  <c r="C74" i="12"/>
  <c r="C141" i="12"/>
  <c r="C117" i="12"/>
  <c r="C148" i="12"/>
  <c r="C203" i="12"/>
  <c r="C38" i="12"/>
  <c r="C13" i="12"/>
  <c r="C154" i="12"/>
  <c r="C220" i="12"/>
  <c r="C75" i="12"/>
  <c r="C98" i="12"/>
  <c r="C207" i="12"/>
  <c r="C206" i="12"/>
  <c r="C118" i="12"/>
  <c r="C124" i="12"/>
  <c r="C192" i="12"/>
  <c r="C186" i="12"/>
  <c r="C49" i="12"/>
  <c r="C136" i="12"/>
  <c r="C35" i="12"/>
  <c r="E219" i="12"/>
  <c r="E220" i="12"/>
  <c r="E222" i="12"/>
  <c r="E221" i="12"/>
  <c r="E24" i="12"/>
  <c r="E42" i="12"/>
  <c r="E60" i="12"/>
  <c r="E84" i="12"/>
  <c r="E108" i="12"/>
  <c r="E126" i="12"/>
  <c r="E156" i="12"/>
  <c r="E7" i="12"/>
  <c r="E37" i="12"/>
  <c r="E15" i="12"/>
  <c r="E33" i="12"/>
  <c r="E51" i="12"/>
  <c r="E69" i="12"/>
  <c r="E81" i="12"/>
  <c r="E99" i="12"/>
  <c r="E105" i="12"/>
  <c r="E111" i="12"/>
  <c r="E117" i="12"/>
  <c r="E123" i="12"/>
  <c r="E129" i="12"/>
  <c r="E135" i="12"/>
  <c r="E141" i="12"/>
  <c r="E147" i="12"/>
  <c r="E153" i="12"/>
  <c r="E159" i="12"/>
  <c r="E165" i="12"/>
  <c r="E171" i="12"/>
  <c r="E177" i="12"/>
  <c r="E183" i="12"/>
  <c r="E189" i="12"/>
  <c r="E195" i="12"/>
  <c r="E201" i="12"/>
  <c r="E207" i="12"/>
  <c r="E213" i="12"/>
  <c r="E6" i="12"/>
  <c r="E30" i="12"/>
  <c r="E54" i="12"/>
  <c r="E78" i="12"/>
  <c r="E102" i="12"/>
  <c r="E132" i="12"/>
  <c r="E162" i="12"/>
  <c r="E13" i="12"/>
  <c r="E43" i="12"/>
  <c r="E9" i="12"/>
  <c r="E27" i="12"/>
  <c r="E45" i="12"/>
  <c r="E63" i="12"/>
  <c r="E87" i="12"/>
  <c r="E10" i="12"/>
  <c r="E22" i="12"/>
  <c r="E34" i="12"/>
  <c r="E40" i="12"/>
  <c r="E46" i="12"/>
  <c r="E52" i="12"/>
  <c r="E58" i="12"/>
  <c r="E64" i="12"/>
  <c r="E70" i="12"/>
  <c r="E76" i="12"/>
  <c r="E82" i="12"/>
  <c r="E88" i="12"/>
  <c r="E94" i="12"/>
  <c r="E100" i="12"/>
  <c r="E106" i="12"/>
  <c r="E112" i="12"/>
  <c r="E118" i="12"/>
  <c r="E124" i="12"/>
  <c r="E130" i="12"/>
  <c r="E136" i="12"/>
  <c r="E142" i="12"/>
  <c r="E148" i="12"/>
  <c r="E154" i="12"/>
  <c r="E160" i="12"/>
  <c r="E166" i="12"/>
  <c r="E172" i="12"/>
  <c r="E178" i="12"/>
  <c r="E184" i="12"/>
  <c r="E190" i="12"/>
  <c r="E196" i="12"/>
  <c r="E202" i="12"/>
  <c r="E208" i="12"/>
  <c r="E214" i="12"/>
  <c r="E12" i="12"/>
  <c r="E36" i="12"/>
  <c r="E66" i="12"/>
  <c r="E90" i="12"/>
  <c r="E114" i="12"/>
  <c r="E138" i="12"/>
  <c r="E168" i="12"/>
  <c r="E19" i="12"/>
  <c r="E49" i="12"/>
  <c r="E21" i="12"/>
  <c r="E39" i="12"/>
  <c r="E57" i="12"/>
  <c r="E75" i="12"/>
  <c r="E93" i="12"/>
  <c r="E16" i="12"/>
  <c r="E28" i="12"/>
  <c r="E11" i="12"/>
  <c r="E17" i="12"/>
  <c r="E23" i="12"/>
  <c r="E29" i="12"/>
  <c r="E35" i="12"/>
  <c r="E41" i="12"/>
  <c r="E47" i="12"/>
  <c r="E53" i="12"/>
  <c r="E59" i="12"/>
  <c r="E65" i="12"/>
  <c r="E71" i="12"/>
  <c r="E77" i="12"/>
  <c r="E83" i="12"/>
  <c r="E89" i="12"/>
  <c r="E95" i="12"/>
  <c r="E101" i="12"/>
  <c r="E107" i="12"/>
  <c r="E113" i="12"/>
  <c r="E119" i="12"/>
  <c r="E125" i="12"/>
  <c r="E131" i="12"/>
  <c r="E137" i="12"/>
  <c r="E143" i="12"/>
  <c r="E149" i="12"/>
  <c r="E155" i="12"/>
  <c r="E161" i="12"/>
  <c r="E167" i="12"/>
  <c r="E173" i="12"/>
  <c r="E179" i="12"/>
  <c r="E185" i="12"/>
  <c r="E191" i="12"/>
  <c r="E197" i="12"/>
  <c r="E203" i="12"/>
  <c r="E209" i="12"/>
  <c r="E215" i="12"/>
  <c r="E180" i="12"/>
  <c r="E186" i="12"/>
  <c r="E192" i="12"/>
  <c r="E198" i="12"/>
  <c r="E204" i="12"/>
  <c r="E210" i="12"/>
  <c r="E216" i="12"/>
  <c r="E25" i="12"/>
  <c r="E55" i="12"/>
  <c r="E67" i="12"/>
  <c r="E79" i="12"/>
  <c r="E91" i="12"/>
  <c r="E103" i="12"/>
  <c r="E121" i="12"/>
  <c r="E133" i="12"/>
  <c r="E139" i="12"/>
  <c r="E145" i="12"/>
  <c r="E157" i="12"/>
  <c r="E163" i="12"/>
  <c r="E169" i="12"/>
  <c r="E175" i="12"/>
  <c r="E181" i="12"/>
  <c r="E187" i="12"/>
  <c r="E193" i="12"/>
  <c r="E199" i="12"/>
  <c r="E205" i="12"/>
  <c r="E211" i="12"/>
  <c r="E217" i="12"/>
  <c r="E18" i="12"/>
  <c r="E48" i="12"/>
  <c r="E72" i="12"/>
  <c r="E96" i="12"/>
  <c r="E120" i="12"/>
  <c r="E144" i="12"/>
  <c r="E150" i="12"/>
  <c r="E174" i="12"/>
  <c r="E31" i="12"/>
  <c r="E61" i="12"/>
  <c r="E73" i="12"/>
  <c r="E85" i="12"/>
  <c r="E97" i="12"/>
  <c r="E109" i="12"/>
  <c r="E115" i="12"/>
  <c r="E127" i="12"/>
  <c r="E151" i="12"/>
  <c r="E8" i="12"/>
  <c r="E14" i="12"/>
  <c r="E20" i="12"/>
  <c r="E26" i="12"/>
  <c r="E32" i="12"/>
  <c r="E38" i="12"/>
  <c r="E44" i="12"/>
  <c r="E50" i="12"/>
  <c r="E56" i="12"/>
  <c r="E62" i="12"/>
  <c r="E68" i="12"/>
  <c r="E74" i="12"/>
  <c r="E80" i="12"/>
  <c r="E86" i="12"/>
  <c r="E92" i="12"/>
  <c r="E98" i="12"/>
  <c r="E104" i="12"/>
  <c r="E110" i="12"/>
  <c r="E116" i="12"/>
  <c r="E122" i="12"/>
  <c r="E128" i="12"/>
  <c r="E134" i="12"/>
  <c r="E140" i="12"/>
  <c r="E146" i="12"/>
  <c r="E152" i="12"/>
  <c r="E158" i="12"/>
  <c r="E164" i="12"/>
  <c r="E170" i="12"/>
  <c r="E176" i="12"/>
  <c r="E182" i="12"/>
  <c r="E188" i="12"/>
  <c r="E194" i="12"/>
  <c r="E200" i="12"/>
  <c r="E206" i="12"/>
  <c r="E212" i="12"/>
  <c r="E218" i="12"/>
  <c r="T6" i="9" l="1"/>
  <c r="T5" i="9"/>
  <c r="T4" i="9"/>
  <c r="U5" i="9"/>
  <c r="U4" i="9"/>
  <c r="U3" i="9"/>
  <c r="U6" i="9" s="1"/>
</calcChain>
</file>

<file path=xl/sharedStrings.xml><?xml version="1.0" encoding="utf-8"?>
<sst xmlns="http://schemas.openxmlformats.org/spreadsheetml/2006/main" count="1865" uniqueCount="299">
  <si>
    <t>Vara do Trabalho</t>
  </si>
  <si>
    <t>Meta 1</t>
  </si>
  <si>
    <t>Meta 2</t>
  </si>
  <si>
    <t>Meta 3</t>
  </si>
  <si>
    <t>Arujá - 01ª VT</t>
  </si>
  <si>
    <t>Barueri - 01ª VT</t>
  </si>
  <si>
    <t>Barueri - 02ª VT</t>
  </si>
  <si>
    <t>Barueri - 03ª VT</t>
  </si>
  <si>
    <t>Barueri - 04ª VT</t>
  </si>
  <si>
    <t>Barueri - 05ª VT</t>
  </si>
  <si>
    <t>Caieiras - 01ª VT</t>
  </si>
  <si>
    <t>Cajamar - 01ª VT</t>
  </si>
  <si>
    <t>Carapicuíba - 01ª VT</t>
  </si>
  <si>
    <t>Carapicuíba - 02ª VT</t>
  </si>
  <si>
    <t>Cotia - 01ª VT</t>
  </si>
  <si>
    <t>Cotia - 02ª VT</t>
  </si>
  <si>
    <t>Cubatão - 02ª VT</t>
  </si>
  <si>
    <t>Cubatão - 04ª VT</t>
  </si>
  <si>
    <t>Cubatão - 05ª VT</t>
  </si>
  <si>
    <t>Diadema - 01ª VT</t>
  </si>
  <si>
    <t>Diadema - 02ª VT</t>
  </si>
  <si>
    <t>Diadema - 03ª VT</t>
  </si>
  <si>
    <t>Diadema - 04ª VT</t>
  </si>
  <si>
    <t>Ferraz de Vasconcelos - 01ª VT</t>
  </si>
  <si>
    <t>Franco da Rocha - 01ª VT</t>
  </si>
  <si>
    <t>Franco da Rocha - 02ª VT</t>
  </si>
  <si>
    <t>Guarujá - 01ª VT</t>
  </si>
  <si>
    <t>Guarujá - 02ª VT</t>
  </si>
  <si>
    <t>Guarujá - 03ª VT</t>
  </si>
  <si>
    <t>Guarulhos - 01ª VT</t>
  </si>
  <si>
    <t>Guarulhos - 02ª VT</t>
  </si>
  <si>
    <t>Guarulhos - 03ª VT</t>
  </si>
  <si>
    <t>Guarulhos - 04ª VT</t>
  </si>
  <si>
    <t>Guarulhos - 05ª VT</t>
  </si>
  <si>
    <t>Guarulhos - 06ª VT</t>
  </si>
  <si>
    <t>Guarulhos - 07ª VT</t>
  </si>
  <si>
    <t>Guarulhos - 08ª VT</t>
  </si>
  <si>
    <t>Guarulhos - 09ª VT</t>
  </si>
  <si>
    <t>Guarulhos - 10ª VT</t>
  </si>
  <si>
    <t>Guarulhos - 11ª VT</t>
  </si>
  <si>
    <t>Guarulhos - 12ª VT</t>
  </si>
  <si>
    <t>Guarulhos - 13ª VT</t>
  </si>
  <si>
    <t>Itapecerica da Serra - 01ª VT</t>
  </si>
  <si>
    <t>Itapecerica da Serra - 02ª VT</t>
  </si>
  <si>
    <t>Itapevi - 01ª VT</t>
  </si>
  <si>
    <t>Itaquaquecetuba - 01ª VT</t>
  </si>
  <si>
    <t>Itaquaquecetuba - 02ª VT</t>
  </si>
  <si>
    <t>Jandira - 01ª VT</t>
  </si>
  <si>
    <t>Mauá - 01ª VT</t>
  </si>
  <si>
    <t>Mauá - 02ª VT</t>
  </si>
  <si>
    <t>Mauá - 03ª VT</t>
  </si>
  <si>
    <t>Osasco - 01ª VT</t>
  </si>
  <si>
    <t>Osasco - 02ª VT</t>
  </si>
  <si>
    <t>Osasco - 03ª VT</t>
  </si>
  <si>
    <t>Osasco - 04ª VT</t>
  </si>
  <si>
    <t>Osasco - 05ª VT</t>
  </si>
  <si>
    <t>Osasco - 06ª VT</t>
  </si>
  <si>
    <t>Poá - 01ª VT</t>
  </si>
  <si>
    <t>Praia Grande - 01ª VT</t>
  </si>
  <si>
    <t>Praia Grande - 02ª VT</t>
  </si>
  <si>
    <t>Ribeirão Pires - 01ª VT</t>
  </si>
  <si>
    <t>Santana de Parnaíba - 01ª VT</t>
  </si>
  <si>
    <t>Santana de Parnaíba - 02ª VT</t>
  </si>
  <si>
    <t>Santo André - 01ª VT</t>
  </si>
  <si>
    <t>Santo André - 02ª VT</t>
  </si>
  <si>
    <t>Santo André - 03ª VT</t>
  </si>
  <si>
    <t>Santo André - 04ª VT</t>
  </si>
  <si>
    <t>Santo André - 05ª VT</t>
  </si>
  <si>
    <t>Santos - 01ª VT</t>
  </si>
  <si>
    <t>Santos - 02ª VT</t>
  </si>
  <si>
    <t>Santos - 03ª VT</t>
  </si>
  <si>
    <t>Santos - 04ª VT</t>
  </si>
  <si>
    <t>Santos - 05ª VT</t>
  </si>
  <si>
    <t>Santos - 06ª VT</t>
  </si>
  <si>
    <t>Santos - 07ª VT</t>
  </si>
  <si>
    <t>São Bernardo do Campo - 01ª VT</t>
  </si>
  <si>
    <t>São Bernardo do Campo - 02ª VT</t>
  </si>
  <si>
    <t>São Bernardo do Campo - 03ª VT</t>
  </si>
  <si>
    <t>São Bernardo do Campo - 04ª VT</t>
  </si>
  <si>
    <t>São Bernardo do Campo - 05ª VT</t>
  </si>
  <si>
    <t>São Bernardo do Campo - 06ª VT</t>
  </si>
  <si>
    <t>São Bernardo do Campo - 07ª VT</t>
  </si>
  <si>
    <t>São Bernardo do Campo - 08ª VT</t>
  </si>
  <si>
    <t>São Caetano do Sul - 01ª VT</t>
  </si>
  <si>
    <t>São Caetano do Sul - 02ª VT</t>
  </si>
  <si>
    <t>São Caetano do Sul - 03ª VT</t>
  </si>
  <si>
    <t>São Paulo - 01ª VT</t>
  </si>
  <si>
    <t>São Paulo - 02ª VT</t>
  </si>
  <si>
    <t>São Paulo - 03ª VT</t>
  </si>
  <si>
    <t>São Paulo - 04ª VT</t>
  </si>
  <si>
    <t>São Paulo - 05ª VT</t>
  </si>
  <si>
    <t>São Paulo - 06ª VT</t>
  </si>
  <si>
    <t>São Paulo - 07ª VT</t>
  </si>
  <si>
    <t>São Paulo - 08ª VT</t>
  </si>
  <si>
    <t>São Paulo - 09ª VT</t>
  </si>
  <si>
    <t>São Paulo - 10ª VT</t>
  </si>
  <si>
    <t>São Paulo - 11ª VT</t>
  </si>
  <si>
    <t>São Paulo - 12ª VT</t>
  </si>
  <si>
    <t>São Paulo - 13ª VT</t>
  </si>
  <si>
    <t>São Paulo - 14ª VT</t>
  </si>
  <si>
    <t>São Paulo - 15ª VT</t>
  </si>
  <si>
    <t>São Paulo - 16ª VT</t>
  </si>
  <si>
    <t>São Paulo - 17ª VT</t>
  </si>
  <si>
    <t>São Paulo - 18ª VT</t>
  </si>
  <si>
    <t>São Paulo - 19ª VT</t>
  </si>
  <si>
    <t>São Paulo - 20ª VT</t>
  </si>
  <si>
    <t>São Paulo - 21ª VT</t>
  </si>
  <si>
    <t>São Paulo - 22ª VT</t>
  </si>
  <si>
    <t>São Paulo - 23ª VT</t>
  </si>
  <si>
    <t>São Paulo - 24ª VT</t>
  </si>
  <si>
    <t>São Paulo - 25ª VT</t>
  </si>
  <si>
    <t>São Paulo - 26ª VT</t>
  </si>
  <si>
    <t>São Paulo - 27ª VT</t>
  </si>
  <si>
    <t>São Paulo - 28ª VT</t>
  </si>
  <si>
    <t>São Paulo - 29ª VT</t>
  </si>
  <si>
    <t>São Paulo - 30ª VT</t>
  </si>
  <si>
    <t>São Paulo - 31ª VT</t>
  </si>
  <si>
    <t>São Paulo - 32ª VT</t>
  </si>
  <si>
    <t>São Paulo - 33ª VT</t>
  </si>
  <si>
    <t>São Paulo - 34ª VT</t>
  </si>
  <si>
    <t>São Paulo - 35ª VT</t>
  </si>
  <si>
    <t>São Paulo - 36ª VT</t>
  </si>
  <si>
    <t>São Paulo - 37ª VT</t>
  </si>
  <si>
    <t>São Paulo - 38ª VT</t>
  </si>
  <si>
    <t>São Paulo - 39ª VT</t>
  </si>
  <si>
    <t>São Paulo - 40ª VT</t>
  </si>
  <si>
    <t>São Paulo - 41ª VT</t>
  </si>
  <si>
    <t>São Paulo - 42ª VT</t>
  </si>
  <si>
    <t>São Paulo - 43ª VT</t>
  </si>
  <si>
    <t>São Paulo - 44ª VT</t>
  </si>
  <si>
    <t>São Paulo - 45ª VT</t>
  </si>
  <si>
    <t>São Paulo - 46ª VT</t>
  </si>
  <si>
    <t>São Paulo - 47ª VT</t>
  </si>
  <si>
    <t>São Paulo - 48ª VT</t>
  </si>
  <si>
    <t>São Paulo - 49ª VT</t>
  </si>
  <si>
    <t>São Paulo - 50ª VT</t>
  </si>
  <si>
    <t>São Paulo - 51ª VT</t>
  </si>
  <si>
    <t>São Paulo - 52ª VT</t>
  </si>
  <si>
    <t>São Paulo - 53ª VT</t>
  </si>
  <si>
    <t>São Paulo - 54ª VT</t>
  </si>
  <si>
    <t>São Paulo - 55ª VT</t>
  </si>
  <si>
    <t>São Paulo - 56ª VT</t>
  </si>
  <si>
    <t>São Paulo - 57ª VT</t>
  </si>
  <si>
    <t>São Paulo - 58ª VT</t>
  </si>
  <si>
    <t>São Paulo - 59ª VT</t>
  </si>
  <si>
    <t>São Paulo - 60ª VT</t>
  </si>
  <si>
    <t>São Paulo - 61ª VT</t>
  </si>
  <si>
    <t>São Paulo - 62ª VT</t>
  </si>
  <si>
    <t>São Paulo - 63ª VT</t>
  </si>
  <si>
    <t>São Paulo - 64ª VT</t>
  </si>
  <si>
    <t>São Paulo - 65ª VT</t>
  </si>
  <si>
    <t>São Paulo - 66ª VT</t>
  </si>
  <si>
    <t>São Paulo - 67ª VT</t>
  </si>
  <si>
    <t>São Paulo - 68ª VT</t>
  </si>
  <si>
    <t>São Paulo - 69ª VT</t>
  </si>
  <si>
    <t>São Paulo - 70ª VT</t>
  </si>
  <si>
    <t>São Paulo - 71ª VT</t>
  </si>
  <si>
    <t>São Paulo - 72ª VT</t>
  </si>
  <si>
    <t>São Paulo - 73ª VT</t>
  </si>
  <si>
    <t>São Paulo - 74ª VT</t>
  </si>
  <si>
    <t>São Paulo - 75ª VT</t>
  </si>
  <si>
    <t>São Paulo - 76ª VT</t>
  </si>
  <si>
    <t>São Paulo - 77ª VT</t>
  </si>
  <si>
    <t>São Paulo - 78ª VT</t>
  </si>
  <si>
    <t>São Paulo - 79ª VT</t>
  </si>
  <si>
    <t>São Paulo - 80ª VT</t>
  </si>
  <si>
    <t>São Paulo - 81ª VT</t>
  </si>
  <si>
    <t>São Paulo - 82ª VT</t>
  </si>
  <si>
    <t>São Paulo - 83ª VT</t>
  </si>
  <si>
    <t>São Paulo - 84ª VT</t>
  </si>
  <si>
    <t>São Paulo - 85ª VT</t>
  </si>
  <si>
    <t>São Paulo - 86ª VT</t>
  </si>
  <si>
    <t>São Paulo - 87ª VT</t>
  </si>
  <si>
    <t>São Paulo - 88ª VT</t>
  </si>
  <si>
    <t>São Paulo - 89ª VT</t>
  </si>
  <si>
    <t>São Paulo - 90ª VT</t>
  </si>
  <si>
    <t>São Paulo Zona Leste - 01ª VT</t>
  </si>
  <si>
    <t>São Paulo Zona Leste - 02ª VT</t>
  </si>
  <si>
    <t>São Paulo Zona Leste - 03ª VT</t>
  </si>
  <si>
    <t>São Paulo Zona Leste - 04ª VT</t>
  </si>
  <si>
    <t>São Paulo Zona Leste - 05ª VT</t>
  </si>
  <si>
    <t>São Paulo Zona Leste - 06ª VT</t>
  </si>
  <si>
    <t>São Paulo Zona Leste - 07ª VT</t>
  </si>
  <si>
    <t>São Paulo Zona Leste - 08ª VT</t>
  </si>
  <si>
    <t>São Paulo Zona Leste - 09ª VT</t>
  </si>
  <si>
    <t>São Paulo Zona Leste - 10ª VT</t>
  </si>
  <si>
    <t>São Paulo Zona Leste - 11ª VT</t>
  </si>
  <si>
    <t>São Paulo Zona Leste - 12ª VT</t>
  </si>
  <si>
    <t>São Paulo Zona Leste - 13ª VT</t>
  </si>
  <si>
    <t>São Paulo Zona Leste - 14ª VT</t>
  </si>
  <si>
    <t>São Paulo Zona Sul - 01ª VT</t>
  </si>
  <si>
    <t>São Paulo Zona Sul - 02ª VT</t>
  </si>
  <si>
    <t>São Paulo Zona Sul - 03ª VT</t>
  </si>
  <si>
    <t>São Paulo Zona Sul - 04ª VT</t>
  </si>
  <si>
    <t>São Paulo Zona Sul - 05ª VT</t>
  </si>
  <si>
    <t>São Paulo Zona Sul - 06ª VT</t>
  </si>
  <si>
    <t>São Paulo Zona Sul - 07ª VT</t>
  </si>
  <si>
    <t>São Paulo Zona Sul - 08ª VT</t>
  </si>
  <si>
    <t>São Paulo Zona Sul - 09ª VT</t>
  </si>
  <si>
    <t>São Paulo Zona Sul - 10ª VT</t>
  </si>
  <si>
    <t>São Paulo Zona Sul - 11ª VT</t>
  </si>
  <si>
    <t>São Paulo Zona Sul - 12ª VT</t>
  </si>
  <si>
    <t>São Paulo Zona Sul - 13ª VT</t>
  </si>
  <si>
    <t>São Paulo Zona Sul - 14ª VT</t>
  </si>
  <si>
    <t>São Paulo Zona Sul - 15ª VT</t>
  </si>
  <si>
    <t>São Paulo Zona Sul - 16ª VT</t>
  </si>
  <si>
    <t>São Paulo Zona Sul - 17ª VT</t>
  </si>
  <si>
    <t>São Paulo Zona Sul - 18ª VT</t>
  </si>
  <si>
    <t>São Paulo Zona Sul - 19ª VT</t>
  </si>
  <si>
    <t>São Paulo Zona Sul - 20ª VT</t>
  </si>
  <si>
    <t>São Vicente - 01ª VT</t>
  </si>
  <si>
    <t>São Vicente - 02ª VT</t>
  </si>
  <si>
    <t>Suzano - 01ª VT</t>
  </si>
  <si>
    <t>Suzano - 02ª VT</t>
  </si>
  <si>
    <t>Taboão da Serra - 01ª VT</t>
  </si>
  <si>
    <t>Taboão da Serra - 02ª VT</t>
  </si>
  <si>
    <t xml:space="preserve"> =&gt; 100%</t>
  </si>
  <si>
    <t>% de Cumprimento</t>
  </si>
  <si>
    <t>Comparado ao total do TRT</t>
  </si>
  <si>
    <t>Total TRT-2</t>
  </si>
  <si>
    <t>-</t>
  </si>
  <si>
    <t>Quant. processos pendentes p/ cumprir a meta</t>
  </si>
  <si>
    <t>Entre 85 e 99,99%</t>
  </si>
  <si>
    <t>Meta 5</t>
  </si>
  <si>
    <t>Abaixo de 85%</t>
  </si>
  <si>
    <t>Meta:</t>
  </si>
  <si>
    <t>Faixa de % de cumprimento</t>
  </si>
  <si>
    <r>
      <t xml:space="preserve">Coordenadoria de Estatística e Gestão de Indicadores - </t>
    </r>
    <r>
      <rPr>
        <i/>
        <sz val="12"/>
        <color rgb="FF000000"/>
        <rFont val="Calibri"/>
        <family val="2"/>
        <scheme val="minor"/>
      </rPr>
      <t>estatistica@trt2.jus.br</t>
    </r>
  </si>
  <si>
    <t>Faixa de % de cumprimento:</t>
  </si>
  <si>
    <t>Nota:</t>
  </si>
  <si>
    <t>ORGAO_JULGADOR</t>
  </si>
  <si>
    <t>Processos Distribuídos</t>
  </si>
  <si>
    <t>Processos Julgados</t>
  </si>
  <si>
    <t>IPJ</t>
  </si>
  <si>
    <t>Processos Antigos Distribuídos</t>
  </si>
  <si>
    <t>Processos Antigos Julgados</t>
  </si>
  <si>
    <t>Processos Solucionados</t>
  </si>
  <si>
    <t>Processos Solucionados por Conciliação</t>
  </si>
  <si>
    <t>Índice de Conciliação</t>
  </si>
  <si>
    <t xml:space="preserve">Meta de Conciliação </t>
  </si>
  <si>
    <t xml:space="preserve">Cumprimento da Meta </t>
  </si>
  <si>
    <t>Processos Baixados</t>
  </si>
  <si>
    <t>Processos Pendentes de Baixa</t>
  </si>
  <si>
    <t>Taxa de Congestionamento Líquida Não Fiscal</t>
  </si>
  <si>
    <t>TCL de Processo de Conhecimento</t>
  </si>
  <si>
    <t>TCL de Execução Não Fiscal</t>
  </si>
  <si>
    <t>Total TRT-2 (1º grau)</t>
  </si>
  <si>
    <t>Comparado Total</t>
  </si>
  <si>
    <t>Índice de Processos Julgados - IPJ (%)</t>
  </si>
  <si>
    <t>IC Comparado ao total do TRT</t>
  </si>
  <si>
    <t>Taxa de Congestionamento Líquida Não Fiscal - TCLNFISC (%)</t>
  </si>
  <si>
    <t>TCLNFISC Comparada ao total do TRT</t>
  </si>
  <si>
    <t>Mogi das Cruzes - 01ª VT</t>
  </si>
  <si>
    <t>Mogi das Cruzes - 02ª VT</t>
  </si>
  <si>
    <t>Mogi das Cruzes - 03ª VT</t>
  </si>
  <si>
    <t>Mogi das Cruzes - 04ª VT</t>
  </si>
  <si>
    <t>Embu das Artes - 01ª VT</t>
  </si>
  <si>
    <t>Metas Cumpridas</t>
  </si>
  <si>
    <t>*Observações sobre as cláusulas de barreira das Metas (consideradas quando % de cumprimento &lt;100%):</t>
  </si>
  <si>
    <r>
      <t xml:space="preserve">Meta 5: TCL - Conhecimento &lt; = 40% </t>
    </r>
    <r>
      <rPr>
        <b/>
        <i/>
        <sz val="11.5"/>
        <color rgb="FF000000"/>
        <rFont val="Calibri"/>
        <family val="2"/>
        <scheme val="minor"/>
      </rPr>
      <t>e</t>
    </r>
    <r>
      <rPr>
        <sz val="11.5"/>
        <color rgb="FF000000"/>
        <rFont val="Calibri"/>
        <family val="2"/>
        <scheme val="minor"/>
      </rPr>
      <t xml:space="preserve"> TCL - Execução &lt; = 65%;</t>
    </r>
  </si>
  <si>
    <r>
      <rPr>
        <b/>
        <i/>
        <sz val="11.5"/>
        <color rgb="FF000000"/>
        <rFont val="Calibri"/>
        <family val="2"/>
        <scheme val="minor"/>
      </rPr>
      <t>*</t>
    </r>
    <r>
      <rPr>
        <i/>
        <sz val="11.5"/>
        <color rgb="FF000000"/>
        <rFont val="Calibri"/>
        <family val="2"/>
        <scheme val="minor"/>
      </rPr>
      <t xml:space="preserve"> Os % de cumprimento com asterisco</t>
    </r>
    <r>
      <rPr>
        <b/>
        <i/>
        <sz val="11.5"/>
        <color rgb="FF000000"/>
        <rFont val="Calibri"/>
        <family val="2"/>
        <scheme val="minor"/>
      </rPr>
      <t>*</t>
    </r>
    <r>
      <rPr>
        <i/>
        <sz val="11.5"/>
        <color rgb="FF000000"/>
        <rFont val="Calibri"/>
        <family val="2"/>
        <scheme val="minor"/>
      </rPr>
      <t xml:space="preserve"> indicam que a meta foi cumprida pelo critério da cláusula de barreira.</t>
    </r>
  </si>
  <si>
    <t>As Metas 3 e 5 possuem o % de cumprimento calculado em relação às metas individuais das Varas.</t>
  </si>
  <si>
    <r>
      <t xml:space="preserve">Coordenadoria de Estatística - </t>
    </r>
    <r>
      <rPr>
        <i/>
        <sz val="12"/>
        <color rgb="FF000000"/>
        <rFont val="Calibri"/>
        <family val="2"/>
        <scheme val="minor"/>
      </rPr>
      <t>estatistica@trt2.jus.br</t>
    </r>
  </si>
  <si>
    <t>IPAJ (parte 1)</t>
  </si>
  <si>
    <t>IPAJ (parte 2)</t>
  </si>
  <si>
    <t>% de Cumprimento (Parte 1)</t>
  </si>
  <si>
    <t>% de Cumprimento (Parte 2)</t>
  </si>
  <si>
    <t>IPAJ (Parte 1) Comparado ao total do TRT</t>
  </si>
  <si>
    <t>IPAJ (Parte 2) Comparado ao total do TRT</t>
  </si>
  <si>
    <t>Meta 2 (parte 1)</t>
  </si>
  <si>
    <t>Meta 2 (parte 2)</t>
  </si>
  <si>
    <t>As regras para a extração dos dados utilizados no cômputo das metas 2024 deste relatório seguem as definições do Glossário CSJT.</t>
  </si>
  <si>
    <t>Fonte: Painel de Gestão de Metas (CSJT)</t>
  </si>
  <si>
    <t>Meta 3: Índice de Conciliação (IC) &gt;=38%;</t>
  </si>
  <si>
    <t>Sim=1 / Não=0</t>
  </si>
  <si>
    <t>Meta 2 cumprida ?</t>
  </si>
  <si>
    <r>
      <rPr>
        <sz val="10"/>
        <color rgb="FF000000"/>
        <rFont val="Arial"/>
        <family val="2"/>
      </rPr>
      <t>A Meta 2 estará cumprida quando o grau de cumprimento for igual ou superior a 100% nos dois períodos de referência.</t>
    </r>
  </si>
  <si>
    <t>Cláusula de Barreira</t>
  </si>
  <si>
    <t>Meta 1: Taxa de Congestionamento Líquida (TCL) na Fase de Conhecimento &lt;40%;</t>
  </si>
  <si>
    <t>Obs: N/A = sem processos aplicáveis à meta</t>
  </si>
  <si>
    <t>Cumprimento da Meta 2 (parte 1)</t>
  </si>
  <si>
    <t>Processos Antigos Pendentes</t>
  </si>
  <si>
    <t>Processos Antigos Suspensos</t>
  </si>
  <si>
    <t>Saldo</t>
  </si>
  <si>
    <t>Meta 1 - Baixado</t>
  </si>
  <si>
    <t>Meta 1 - Casos Novos</t>
  </si>
  <si>
    <t>Meta 1 - Dessobrestados</t>
  </si>
  <si>
    <t>Meta 1 - Entrada por Redistribuição</t>
  </si>
  <si>
    <t>Meta 1 - Primeira Sentança</t>
  </si>
  <si>
    <t>Meta 1 - Saída por Redistribuição</t>
  </si>
  <si>
    <t>Meta 1 - Suspensos</t>
  </si>
  <si>
    <t>Distribuição de Varas por % de cumprimento das metas (até 31/05)</t>
  </si>
  <si>
    <t>Processos Antigos Pendentes Líquidos</t>
  </si>
  <si>
    <t>Índice de Conciliação  - IC 2025 (%)</t>
  </si>
  <si>
    <t>TCLNFISC2024</t>
  </si>
  <si>
    <t>Meta (TCLNFISC2024 − 0,005)</t>
  </si>
  <si>
    <t>Percentual de Cumprimento de Metas por Vara do Trabalho em relação ao total do TRT - 2025 (até 31/12)</t>
  </si>
  <si>
    <t>Percentual de Cumprimento de Metas por Vara do Trabalho - 2025 (até 31/12)</t>
  </si>
  <si>
    <t>Fonte: Painel da Estratégia da Justiça do Trabalho (CSJT) - dados extraídos em 30/03/2026.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</si>
</sst>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%"/>
    <numFmt numFmtId="166" formatCode="0.0"/>
  </numFmts>
  <fonts count="3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rgb="FFFF0000"/>
      <name val="Arial"/>
      <family val="2"/>
    </font>
    <font>
      <i/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.5"/>
      <color rgb="FF000000"/>
      <name val="Calibri"/>
      <family val="2"/>
      <scheme val="minor"/>
    </font>
    <font>
      <b/>
      <i/>
      <sz val="11.5"/>
      <color rgb="FF000000"/>
      <name val="Calibri"/>
      <family val="2"/>
      <scheme val="minor"/>
    </font>
    <font>
      <i/>
      <sz val="11.5"/>
      <color rgb="FF000000"/>
      <name val="Calibri"/>
      <family val="2"/>
      <scheme val="minor"/>
    </font>
    <font>
      <sz val="11.5"/>
      <color rgb="FF000000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rgb="FF000000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9" fontId="4" fillId="0" borderId="0" applyFont="0" applyFill="0" applyBorder="0" applyAlignment="0" applyProtection="0"/>
    <xf numFmtId="0" fontId="6" fillId="0" borderId="0"/>
    <xf numFmtId="0" fontId="16" fillId="0" borderId="0"/>
    <xf numFmtId="0" fontId="19" fillId="0" borderId="0"/>
    <xf numFmtId="0" fontId="22" fillId="0" borderId="0"/>
    <xf numFmtId="0" fontId="3" fillId="0" borderId="0"/>
    <xf numFmtId="0" fontId="2" fillId="0" borderId="0"/>
  </cellStyleXfs>
  <cellXfs count="166">
    <xf numFmtId="0" fontId="0" fillId="0" borderId="0" xfId="0"/>
    <xf numFmtId="49" fontId="8" fillId="0" borderId="4" xfId="0" applyNumberFormat="1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9" fontId="9" fillId="0" borderId="0" xfId="1" applyFont="1" applyAlignment="1">
      <alignment horizontal="center" vertical="center"/>
    </xf>
    <xf numFmtId="49" fontId="8" fillId="0" borderId="2" xfId="0" applyNumberFormat="1" applyFont="1" applyBorder="1" applyAlignment="1">
      <alignment horizontal="left"/>
    </xf>
    <xf numFmtId="9" fontId="9" fillId="0" borderId="3" xfId="1" applyFont="1" applyBorder="1" applyAlignment="1">
      <alignment horizontal="center" vertical="center"/>
    </xf>
    <xf numFmtId="9" fontId="9" fillId="0" borderId="4" xfId="1" applyFont="1" applyBorder="1" applyAlignment="1">
      <alignment horizontal="center" vertical="center"/>
    </xf>
    <xf numFmtId="2" fontId="9" fillId="0" borderId="7" xfId="3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1" fontId="9" fillId="0" borderId="0" xfId="3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9" fontId="9" fillId="0" borderId="0" xfId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9" fontId="9" fillId="0" borderId="21" xfId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0" fontId="0" fillId="0" borderId="0" xfId="0" applyNumberFormat="1"/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2" fontId="9" fillId="2" borderId="7" xfId="3" applyNumberFormat="1" applyFont="1" applyFill="1" applyBorder="1" applyAlignment="1">
      <alignment horizontal="center" vertical="center"/>
    </xf>
    <xf numFmtId="2" fontId="10" fillId="0" borderId="7" xfId="3" applyNumberFormat="1" applyFont="1" applyBorder="1" applyAlignment="1">
      <alignment horizontal="center" vertical="center"/>
    </xf>
    <xf numFmtId="2" fontId="10" fillId="2" borderId="7" xfId="3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9" fontId="9" fillId="0" borderId="10" xfId="1" applyFont="1" applyBorder="1" applyAlignment="1">
      <alignment horizontal="center" vertical="center"/>
    </xf>
    <xf numFmtId="9" fontId="9" fillId="0" borderId="24" xfId="1" applyFont="1" applyBorder="1" applyAlignment="1">
      <alignment horizontal="center" vertical="center"/>
    </xf>
    <xf numFmtId="0" fontId="9" fillId="0" borderId="25" xfId="0" applyFont="1" applyBorder="1"/>
    <xf numFmtId="0" fontId="23" fillId="0" borderId="0" xfId="10" applyFont="1" applyAlignment="1">
      <alignment vertical="top"/>
    </xf>
    <xf numFmtId="0" fontId="3" fillId="0" borderId="0" xfId="10"/>
    <xf numFmtId="2" fontId="9" fillId="0" borderId="0" xfId="1" applyNumberFormat="1" applyFont="1" applyAlignment="1">
      <alignment horizontal="center" vertical="center"/>
    </xf>
    <xf numFmtId="0" fontId="3" fillId="0" borderId="0" xfId="10" applyAlignment="1">
      <alignment vertical="center" wrapText="1"/>
    </xf>
    <xf numFmtId="0" fontId="24" fillId="0" borderId="0" xfId="10" applyFont="1" applyAlignment="1">
      <alignment vertical="top"/>
    </xf>
    <xf numFmtId="0" fontId="21" fillId="0" borderId="0" xfId="0" applyFont="1" applyAlignment="1">
      <alignment horizontal="center" vertical="center"/>
    </xf>
    <xf numFmtId="0" fontId="2" fillId="0" borderId="0" xfId="11" applyAlignment="1">
      <alignment horizontal="center" vertical="center"/>
    </xf>
    <xf numFmtId="0" fontId="25" fillId="0" borderId="0" xfId="11" applyFont="1" applyAlignment="1">
      <alignment horizontal="center" vertical="center"/>
    </xf>
    <xf numFmtId="3" fontId="2" fillId="0" borderId="0" xfId="11" applyNumberFormat="1" applyAlignment="1">
      <alignment horizontal="center" vertical="center"/>
    </xf>
    <xf numFmtId="10" fontId="2" fillId="0" borderId="0" xfId="11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center" vertical="center"/>
    </xf>
    <xf numFmtId="10" fontId="25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3" fontId="17" fillId="0" borderId="18" xfId="0" applyNumberFormat="1" applyFont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1" fontId="26" fillId="3" borderId="0" xfId="0" applyNumberFormat="1" applyFont="1" applyFill="1" applyAlignment="1">
      <alignment horizontal="center"/>
    </xf>
    <xf numFmtId="1" fontId="26" fillId="0" borderId="0" xfId="0" applyNumberFormat="1" applyFont="1" applyAlignment="1">
      <alignment horizontal="center"/>
    </xf>
    <xf numFmtId="10" fontId="17" fillId="0" borderId="18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10" fillId="0" borderId="0" xfId="1" applyNumberFormat="1" applyFont="1" applyFill="1" applyBorder="1" applyAlignment="1">
      <alignment horizontal="center" vertical="center"/>
    </xf>
    <xf numFmtId="2" fontId="9" fillId="0" borderId="0" xfId="1" applyNumberFormat="1" applyFont="1" applyBorder="1" applyAlignment="1">
      <alignment horizontal="center" vertical="center"/>
    </xf>
    <xf numFmtId="2" fontId="11" fillId="0" borderId="5" xfId="1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9" fillId="2" borderId="0" xfId="3" applyNumberFormat="1" applyFont="1" applyFill="1" applyBorder="1" applyAlignment="1">
      <alignment horizontal="center" vertical="center"/>
    </xf>
    <xf numFmtId="1" fontId="10" fillId="0" borderId="0" xfId="3" applyNumberFormat="1" applyFont="1" applyBorder="1" applyAlignment="1">
      <alignment horizontal="center" vertical="center"/>
    </xf>
    <xf numFmtId="1" fontId="10" fillId="2" borderId="0" xfId="3" applyNumberFormat="1" applyFont="1" applyFill="1" applyBorder="1" applyAlignment="1">
      <alignment horizontal="center" vertical="center"/>
    </xf>
    <xf numFmtId="1" fontId="21" fillId="0" borderId="0" xfId="3" applyNumberFormat="1" applyFont="1" applyBorder="1" applyAlignment="1">
      <alignment horizontal="center" vertical="center"/>
    </xf>
    <xf numFmtId="1" fontId="21" fillId="2" borderId="0" xfId="3" applyNumberFormat="1" applyFont="1" applyFill="1" applyBorder="1" applyAlignment="1">
      <alignment horizontal="center" vertical="center"/>
    </xf>
    <xf numFmtId="2" fontId="9" fillId="0" borderId="28" xfId="3" applyNumberFormat="1" applyFont="1" applyBorder="1" applyAlignment="1">
      <alignment horizontal="center" vertical="center"/>
    </xf>
    <xf numFmtId="2" fontId="9" fillId="2" borderId="19" xfId="3" applyNumberFormat="1" applyFont="1" applyFill="1" applyBorder="1" applyAlignment="1">
      <alignment horizontal="center" vertical="center"/>
    </xf>
    <xf numFmtId="2" fontId="9" fillId="0" borderId="19" xfId="3" applyNumberFormat="1" applyFont="1" applyBorder="1" applyAlignment="1">
      <alignment horizontal="center" vertical="center"/>
    </xf>
    <xf numFmtId="2" fontId="10" fillId="0" borderId="19" xfId="3" applyNumberFormat="1" applyFont="1" applyBorder="1" applyAlignment="1">
      <alignment horizontal="center" vertical="center"/>
    </xf>
    <xf numFmtId="2" fontId="10" fillId="2" borderId="19" xfId="3" applyNumberFormat="1" applyFont="1" applyFill="1" applyBorder="1" applyAlignment="1">
      <alignment horizontal="center" vertical="center"/>
    </xf>
    <xf numFmtId="1" fontId="9" fillId="2" borderId="19" xfId="3" applyNumberFormat="1" applyFont="1" applyFill="1" applyBorder="1" applyAlignment="1">
      <alignment horizontal="center" vertical="center"/>
    </xf>
    <xf numFmtId="2" fontId="9" fillId="0" borderId="29" xfId="3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1" fontId="2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17" fillId="0" borderId="18" xfId="1" applyNumberFormat="1" applyFont="1" applyBorder="1" applyAlignment="1">
      <alignment horizontal="center" vertical="center"/>
    </xf>
    <xf numFmtId="10" fontId="17" fillId="0" borderId="3" xfId="1" applyNumberFormat="1" applyFont="1" applyBorder="1" applyAlignment="1">
      <alignment horizontal="center" vertical="center" wrapText="1"/>
    </xf>
    <xf numFmtId="10" fontId="17" fillId="0" borderId="3" xfId="1" applyNumberFormat="1" applyFont="1" applyBorder="1" applyAlignment="1">
      <alignment horizontal="center" vertical="center"/>
    </xf>
    <xf numFmtId="0" fontId="2" fillId="0" borderId="0" xfId="11" applyAlignment="1">
      <alignment horizontal="center" vertical="center" wrapText="1"/>
    </xf>
    <xf numFmtId="3" fontId="25" fillId="0" borderId="14" xfId="11" applyNumberFormat="1" applyFont="1" applyBorder="1" applyAlignment="1">
      <alignment horizontal="center" vertical="center"/>
    </xf>
    <xf numFmtId="3" fontId="25" fillId="0" borderId="18" xfId="11" applyNumberFormat="1" applyFont="1" applyBorder="1" applyAlignment="1">
      <alignment horizontal="center" vertical="center"/>
    </xf>
    <xf numFmtId="10" fontId="25" fillId="0" borderId="18" xfId="11" applyNumberFormat="1" applyFont="1" applyBorder="1" applyAlignment="1">
      <alignment horizontal="center" vertical="center"/>
    </xf>
    <xf numFmtId="10" fontId="25" fillId="0" borderId="18" xfId="1" applyNumberFormat="1" applyFont="1" applyBorder="1" applyAlignment="1">
      <alignment horizontal="center" vertical="center"/>
    </xf>
    <xf numFmtId="9" fontId="9" fillId="0" borderId="30" xfId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 wrapText="1"/>
    </xf>
    <xf numFmtId="0" fontId="2" fillId="2" borderId="0" xfId="1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0" fontId="2" fillId="2" borderId="0" xfId="11" applyNumberFormat="1" applyFill="1" applyAlignment="1">
      <alignment horizontal="center" vertical="center"/>
    </xf>
    <xf numFmtId="3" fontId="2" fillId="2" borderId="0" xfId="11" applyNumberFormat="1" applyFill="1" applyAlignment="1">
      <alignment horizontal="center" vertical="center"/>
    </xf>
    <xf numFmtId="10" fontId="25" fillId="2" borderId="0" xfId="1" applyNumberFormat="1" applyFont="1" applyFill="1" applyAlignment="1">
      <alignment horizontal="center" vertical="center"/>
    </xf>
    <xf numFmtId="10" fontId="2" fillId="2" borderId="0" xfId="1" applyNumberFormat="1" applyFont="1" applyFill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11" applyFont="1" applyFill="1" applyAlignment="1">
      <alignment horizontal="center" vertical="center"/>
    </xf>
    <xf numFmtId="0" fontId="8" fillId="0" borderId="4" xfId="0" applyFont="1" applyBorder="1" applyAlignment="1">
      <alignment horizontal="left"/>
    </xf>
    <xf numFmtId="10" fontId="0" fillId="0" borderId="0" xfId="1" applyNumberFormat="1" applyFont="1" applyAlignment="1">
      <alignment horizontal="center" vertical="center"/>
    </xf>
    <xf numFmtId="10" fontId="17" fillId="0" borderId="18" xfId="1" applyNumberFormat="1" applyFont="1" applyBorder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164" fontId="0" fillId="2" borderId="0" xfId="3" applyNumberFormat="1" applyFont="1" applyFill="1" applyAlignment="1">
      <alignment horizontal="center" vertical="center"/>
    </xf>
    <xf numFmtId="10" fontId="26" fillId="2" borderId="0" xfId="1" applyNumberFormat="1" applyFont="1" applyFill="1" applyAlignment="1">
      <alignment horizontal="center"/>
    </xf>
    <xf numFmtId="10" fontId="26" fillId="0" borderId="0" xfId="1" applyNumberFormat="1" applyFont="1" applyAlignment="1">
      <alignment horizontal="center"/>
    </xf>
    <xf numFmtId="0" fontId="35" fillId="0" borderId="18" xfId="0" applyFont="1" applyBorder="1" applyAlignment="1">
      <alignment horizontal="center" vertical="center" wrapText="1"/>
    </xf>
    <xf numFmtId="3" fontId="33" fillId="2" borderId="0" xfId="1" applyNumberFormat="1" applyFont="1" applyFill="1" applyBorder="1" applyAlignment="1">
      <alignment horizontal="center"/>
    </xf>
    <xf numFmtId="3" fontId="33" fillId="0" borderId="0" xfId="1" applyNumberFormat="1" applyFont="1" applyBorder="1" applyAlignment="1">
      <alignment horizontal="center"/>
    </xf>
    <xf numFmtId="3" fontId="34" fillId="0" borderId="18" xfId="1" applyNumberFormat="1" applyFont="1" applyBorder="1" applyAlignment="1">
      <alignment horizontal="center"/>
    </xf>
    <xf numFmtId="3" fontId="26" fillId="3" borderId="0" xfId="0" applyNumberFormat="1" applyFont="1" applyFill="1" applyAlignment="1">
      <alignment horizontal="center"/>
    </xf>
    <xf numFmtId="3" fontId="26" fillId="0" borderId="0" xfId="0" applyNumberFormat="1" applyFont="1" applyAlignment="1">
      <alignment horizontal="center"/>
    </xf>
    <xf numFmtId="1" fontId="17" fillId="0" borderId="18" xfId="0" applyNumberFormat="1" applyFont="1" applyBorder="1" applyAlignment="1">
      <alignment horizontal="center" vertical="center" wrapText="1"/>
    </xf>
    <xf numFmtId="1" fontId="0" fillId="3" borderId="0" xfId="0" applyNumberFormat="1" applyFill="1" applyAlignment="1">
      <alignment horizontal="center" vertical="center"/>
    </xf>
    <xf numFmtId="1" fontId="17" fillId="0" borderId="18" xfId="1" applyNumberFormat="1" applyFont="1" applyFill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2" borderId="0" xfId="1" applyNumberFormat="1" applyFont="1" applyFill="1" applyAlignment="1">
      <alignment horizontal="center" vertical="center"/>
    </xf>
    <xf numFmtId="166" fontId="9" fillId="0" borderId="7" xfId="3" applyNumberFormat="1" applyFont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5" fontId="2" fillId="0" borderId="0" xfId="11" applyNumberFormat="1" applyAlignment="1">
      <alignment horizontal="center" vertical="center"/>
    </xf>
    <xf numFmtId="166" fontId="11" fillId="0" borderId="5" xfId="0" applyNumberFormat="1" applyFont="1" applyBorder="1" applyAlignment="1">
      <alignment horizontal="center" vertical="center"/>
    </xf>
    <xf numFmtId="165" fontId="17" fillId="0" borderId="18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4" fillId="0" borderId="0" xfId="10" applyFont="1" applyAlignment="1">
      <alignment horizontal="left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12">
    <cellStyle name="Normal" xfId="0" builtinId="0"/>
    <cellStyle name="Normal 2" xfId="4" xr:uid="{00000000-0005-0000-0000-000001000000}"/>
    <cellStyle name="Normal 2 2 2" xfId="10" xr:uid="{00000000-0005-0000-0000-000002000000}"/>
    <cellStyle name="Normal 3" xfId="6" xr:uid="{00000000-0005-0000-0000-000003000000}"/>
    <cellStyle name="Normal 4" xfId="7" xr:uid="{00000000-0005-0000-0000-000004000000}"/>
    <cellStyle name="Normal 5" xfId="8" xr:uid="{00000000-0005-0000-0000-000005000000}"/>
    <cellStyle name="Normal 6" xfId="9" xr:uid="{00000000-0005-0000-0000-000006000000}"/>
    <cellStyle name="Normal 6 2" xfId="11" xr:uid="{00000000-0005-0000-0000-000007000000}"/>
    <cellStyle name="Porcentagem" xfId="1" builtinId="5"/>
    <cellStyle name="Porcentagem 2" xfId="2" xr:uid="{00000000-0005-0000-0000-000009000000}"/>
    <cellStyle name="Porcentagem 3" xfId="5" xr:uid="{00000000-0005-0000-0000-00000A000000}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2</xdr:row>
      <xdr:rowOff>123826</xdr:rowOff>
    </xdr:from>
    <xdr:to>
      <xdr:col>1</xdr:col>
      <xdr:colOff>129433</xdr:colOff>
      <xdr:row>4</xdr:row>
      <xdr:rowOff>209549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666751"/>
          <a:ext cx="2310659" cy="8477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2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47900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2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479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0" sqref="B10"/>
    </sheetView>
  </sheetViews>
  <sheetFormatPr defaultRowHeight="15.5" x14ac:dyDescent="0.35"/>
  <cols>
    <col min="1" max="1" width="33.54296875" style="3" bestFit="1" customWidth="1"/>
    <col min="2" max="15" width="11.7265625" style="3" customWidth="1"/>
    <col min="17" max="17" width="16.54296875" bestFit="1" customWidth="1"/>
    <col min="18" max="18" width="6" customWidth="1"/>
    <col min="19" max="19" width="9.1796875" customWidth="1"/>
  </cols>
  <sheetData>
    <row r="1" spans="1:22" ht="16.5" customHeight="1" x14ac:dyDescent="0.35">
      <c r="Q1" s="147" t="s">
        <v>291</v>
      </c>
      <c r="R1" s="147"/>
      <c r="S1" s="147"/>
      <c r="T1" s="147"/>
      <c r="U1" s="147"/>
      <c r="V1" s="147"/>
    </row>
    <row r="2" spans="1:22" ht="26.5" thickBot="1" x14ac:dyDescent="0.4">
      <c r="Q2" s="26" t="s">
        <v>226</v>
      </c>
      <c r="R2" s="27" t="s">
        <v>225</v>
      </c>
      <c r="S2" s="24">
        <v>1</v>
      </c>
      <c r="T2" s="24">
        <v>2</v>
      </c>
      <c r="U2" s="24">
        <v>3</v>
      </c>
      <c r="V2" s="25">
        <v>5</v>
      </c>
    </row>
    <row r="3" spans="1:22" ht="30" customHeight="1" thickBot="1" x14ac:dyDescent="0.4">
      <c r="A3" s="50"/>
      <c r="B3" s="156" t="s">
        <v>296</v>
      </c>
      <c r="C3" s="156"/>
      <c r="D3" s="156"/>
      <c r="E3" s="156"/>
      <c r="F3" s="156"/>
      <c r="G3" s="156"/>
      <c r="H3" s="156"/>
      <c r="I3" s="156"/>
      <c r="J3" s="157"/>
      <c r="K3" s="154" t="s">
        <v>228</v>
      </c>
      <c r="L3" s="155"/>
      <c r="M3" s="155"/>
      <c r="N3" s="155"/>
      <c r="O3" s="155"/>
      <c r="Q3" s="32" t="s">
        <v>216</v>
      </c>
      <c r="R3" s="8">
        <v>1.4356350184956841</v>
      </c>
      <c r="S3" s="23">
        <f>COUNTIF(B$8:B$224,"&gt;=100")</f>
        <v>73</v>
      </c>
      <c r="T3" s="23">
        <f>COUNTIFS(D$8:D$224,"&gt;=100")</f>
        <v>217</v>
      </c>
      <c r="U3" s="23">
        <f>COUNTIF(H$8:H$224,"&gt;=100")</f>
        <v>89</v>
      </c>
      <c r="V3" s="4">
        <f>COUNTIF(K$8:K$224,"&gt;=100")</f>
        <v>78</v>
      </c>
    </row>
    <row r="4" spans="1:22" ht="30" customHeight="1" x14ac:dyDescent="0.25">
      <c r="A4" s="18"/>
      <c r="B4" s="158"/>
      <c r="C4" s="158"/>
      <c r="D4" s="158"/>
      <c r="E4" s="158"/>
      <c r="F4" s="158"/>
      <c r="G4" s="158"/>
      <c r="H4" s="158"/>
      <c r="I4" s="158"/>
      <c r="J4" s="159"/>
      <c r="K4" s="47" t="s">
        <v>216</v>
      </c>
      <c r="L4" s="46" t="s">
        <v>222</v>
      </c>
      <c r="M4" s="46"/>
      <c r="N4" s="46"/>
      <c r="O4" s="48">
        <v>0.91701602959309492</v>
      </c>
      <c r="Q4" s="28" t="s">
        <v>222</v>
      </c>
      <c r="R4" s="29">
        <v>0.91701602959309492</v>
      </c>
      <c r="S4" s="30">
        <f>COUNTIFS(B$8:B$224,"&gt;=85",B$8:B$224,"&lt;100")</f>
        <v>134</v>
      </c>
      <c r="T4" s="30">
        <f>COUNTIFS(D$8:D$224,"&gt;=85",D$8:D$224,"&lt;100")</f>
        <v>0</v>
      </c>
      <c r="U4" s="30">
        <f>COUNTIFS(H$8:H$224,"&gt;=85",H$8:H$224,"&lt;100")</f>
        <v>105</v>
      </c>
      <c r="V4" s="31">
        <f>COUNTIFS(K$8:K$224,"&gt;=85",K$8:K$224,"&lt;100")</f>
        <v>102</v>
      </c>
    </row>
    <row r="5" spans="1:22" ht="30" customHeight="1" thickBot="1" x14ac:dyDescent="0.3">
      <c r="A5" s="19"/>
      <c r="B5" s="160"/>
      <c r="C5" s="160"/>
      <c r="D5" s="160"/>
      <c r="E5" s="160"/>
      <c r="F5" s="160"/>
      <c r="G5" s="160"/>
      <c r="H5" s="160"/>
      <c r="I5" s="160"/>
      <c r="J5" s="161"/>
      <c r="K5" s="49">
        <v>1.4356350184956841</v>
      </c>
      <c r="L5" s="17" t="s">
        <v>224</v>
      </c>
      <c r="M5" s="17"/>
      <c r="N5" s="17"/>
      <c r="O5" s="7">
        <v>0.82157829839704066</v>
      </c>
      <c r="Q5" s="28" t="s">
        <v>224</v>
      </c>
      <c r="R5" s="29">
        <v>0.82157829839704066</v>
      </c>
      <c r="S5" s="30">
        <f>COUNTIF(B$8:B$224,"&lt;85")</f>
        <v>10</v>
      </c>
      <c r="T5" s="30">
        <f>COUNTIF(D$8:D$224,"&lt;85")</f>
        <v>0</v>
      </c>
      <c r="U5" s="30">
        <f>COUNTIF(H$8:H$224,"&lt;85")</f>
        <v>23</v>
      </c>
      <c r="V5" s="31">
        <f>COUNTIF(K$8:K$224,"&lt;85")</f>
        <v>37</v>
      </c>
    </row>
    <row r="6" spans="1:22" ht="15.75" customHeight="1" x14ac:dyDescent="0.25">
      <c r="A6" s="145" t="s">
        <v>0</v>
      </c>
      <c r="B6" s="148" t="s">
        <v>1</v>
      </c>
      <c r="C6" s="149"/>
      <c r="D6" s="150" t="s">
        <v>2</v>
      </c>
      <c r="E6" s="148"/>
      <c r="F6" s="148"/>
      <c r="G6" s="149"/>
      <c r="H6" s="150" t="s">
        <v>3</v>
      </c>
      <c r="I6" s="148"/>
      <c r="J6" s="151"/>
      <c r="K6" s="152" t="s">
        <v>223</v>
      </c>
      <c r="L6" s="153"/>
      <c r="M6" s="153"/>
      <c r="N6" s="153"/>
      <c r="O6" s="151"/>
      <c r="S6" s="33">
        <f>S3/217</f>
        <v>0.33640552995391704</v>
      </c>
      <c r="T6" s="33">
        <f>T3/217</f>
        <v>1</v>
      </c>
      <c r="U6" s="33">
        <f>U3/217</f>
        <v>0.41013824884792627</v>
      </c>
      <c r="V6" s="33">
        <f>V3/217</f>
        <v>0.35944700460829493</v>
      </c>
    </row>
    <row r="7" spans="1:22" ht="60.5" thickBot="1" x14ac:dyDescent="0.3">
      <c r="A7" s="146"/>
      <c r="B7" s="12" t="s">
        <v>248</v>
      </c>
      <c r="C7" s="13" t="s">
        <v>218</v>
      </c>
      <c r="D7" s="12" t="s">
        <v>265</v>
      </c>
      <c r="E7" s="12" t="s">
        <v>266</v>
      </c>
      <c r="F7" s="13" t="s">
        <v>267</v>
      </c>
      <c r="G7" s="13" t="s">
        <v>268</v>
      </c>
      <c r="H7" s="12" t="s">
        <v>217</v>
      </c>
      <c r="I7" s="12" t="s">
        <v>293</v>
      </c>
      <c r="J7" s="13" t="s">
        <v>249</v>
      </c>
      <c r="K7" s="14" t="s">
        <v>217</v>
      </c>
      <c r="L7" s="12" t="s">
        <v>250</v>
      </c>
      <c r="M7" s="12" t="s">
        <v>244</v>
      </c>
      <c r="N7" s="12" t="s">
        <v>245</v>
      </c>
      <c r="O7" s="15" t="s">
        <v>251</v>
      </c>
    </row>
    <row r="8" spans="1:22" x14ac:dyDescent="0.35">
      <c r="A8" s="1" t="s">
        <v>4</v>
      </c>
      <c r="B8" s="73">
        <f>VLOOKUP(A8,'M1 Painel CSJT'!A:B,2,FALSE)*100</f>
        <v>80.92</v>
      </c>
      <c r="C8" s="8">
        <f t="shared" ref="C8:C71" si="0">B8/B$225</f>
        <v>0.82977850697292865</v>
      </c>
      <c r="D8" s="9">
        <f>VLOOKUP(A8,'M2 (prt1) Painel CSJT'!A:C,3,FALSE)*100</f>
        <v>106.38297872340425</v>
      </c>
      <c r="E8" s="74">
        <f>IFERROR(VLOOKUP(A8,'M2 (prt2) Painel CSJT'!A:B,2,FALSE)*100,"N/A")</f>
        <v>100</v>
      </c>
      <c r="F8" s="109">
        <f>D8/D$225</f>
        <v>1.0012136605629132</v>
      </c>
      <c r="G8" s="8">
        <f>IFERROR(E8/E$225,"N/A")</f>
        <v>1</v>
      </c>
      <c r="H8" s="9">
        <f>ROUND(VLOOKUP(A8,'M3 Painel CSJT'!A:G,6,FALSE)*100,2)</f>
        <v>106.04</v>
      </c>
      <c r="I8" s="74">
        <f>VLOOKUP(A8,'M3 Painel CSJT'!A:D,4,FALSE)*100</f>
        <v>56.147757255936668</v>
      </c>
      <c r="J8" s="8">
        <f>I8/I$225</f>
        <v>1.2022544301093634</v>
      </c>
      <c r="K8" s="9">
        <f>ROUND(VLOOKUP(A8,'M5 Painel CSJT'!A:G,7,FALSE)*100,2)</f>
        <v>70.3</v>
      </c>
      <c r="L8" s="53">
        <f>VLOOKUP(A8,'M5 Painel CSJT'!A:D,4,FALSE)*100</f>
        <v>30.177619893428066</v>
      </c>
      <c r="M8" s="53">
        <f>VLOOKUP(A8,'M5 Painel CSJT'!A:E,5,FALSE)*100</f>
        <v>30.092024539877301</v>
      </c>
      <c r="N8" s="53">
        <f>VLOOKUP(A8,'M5 Painel CSJT'!A:F,6,FALSE)*100</f>
        <v>30.29535864978903</v>
      </c>
      <c r="O8" s="5">
        <f>L$225/L8</f>
        <v>1.0900138551984846</v>
      </c>
    </row>
    <row r="9" spans="1:22" x14ac:dyDescent="0.35">
      <c r="A9" s="1" t="s">
        <v>5</v>
      </c>
      <c r="B9" s="73">
        <f>VLOOKUP(A9,'M1 Painel CSJT'!A:B,2,FALSE)*100</f>
        <v>90.77</v>
      </c>
      <c r="C9" s="8">
        <f t="shared" si="0"/>
        <v>0.93078342904019684</v>
      </c>
      <c r="D9" s="9">
        <f>VLOOKUP(A9,'M2 (prt1) Painel CSJT'!A:C,3,FALSE)*100</f>
        <v>106.38297872340425</v>
      </c>
      <c r="E9" s="74">
        <f>IFERROR(VLOOKUP(A9,'M2 (prt2) Painel CSJT'!A:B,2,FALSE)*100,"N/A")</f>
        <v>100</v>
      </c>
      <c r="F9" s="22">
        <f>D9/D$225</f>
        <v>1.0012136605629132</v>
      </c>
      <c r="G9" s="8">
        <f t="shared" ref="G9:G72" si="1">IFERROR(E9/E$225,"N/A")</f>
        <v>1</v>
      </c>
      <c r="H9" s="9">
        <f>ROUND(VLOOKUP(A9,'M3 Painel CSJT'!A:G,6,FALSE)*100,2)</f>
        <v>101.12</v>
      </c>
      <c r="I9" s="74">
        <f>VLOOKUP(A9,'M3 Painel CSJT'!A:D,4,FALSE)*100</f>
        <v>44.28211586901763</v>
      </c>
      <c r="J9" s="8">
        <f t="shared" ref="J9:J72" si="2">I9/I$225</f>
        <v>0.94818337508064121</v>
      </c>
      <c r="K9" s="9">
        <f>ROUND(VLOOKUP(A9,'M5 Painel CSJT'!A:G,7,FALSE)*100,2)</f>
        <v>96.59</v>
      </c>
      <c r="L9" s="53">
        <f>VLOOKUP(A9,'M5 Painel CSJT'!A:D,4,FALSE)*100</f>
        <v>41.421600949492287</v>
      </c>
      <c r="M9" s="53">
        <f>VLOOKUP(A9,'M5 Painel CSJT'!A:E,5,FALSE)*100</f>
        <v>39.672293942403172</v>
      </c>
      <c r="N9" s="53">
        <f>VLOOKUP(A9,'M5 Painel CSJT'!A:F,6,FALSE)*100</f>
        <v>43.403656821378341</v>
      </c>
      <c r="O9" s="5">
        <f t="shared" ref="O9:O72" si="3">L$225/L9</f>
        <v>0.79412729220339795</v>
      </c>
    </row>
    <row r="10" spans="1:22" x14ac:dyDescent="0.35">
      <c r="A10" s="1" t="s">
        <v>6</v>
      </c>
      <c r="B10" s="73">
        <f>VLOOKUP(A10,'M1 Painel CSJT'!A:B,2,FALSE)*100</f>
        <v>102.10999999999999</v>
      </c>
      <c r="C10" s="8">
        <f t="shared" si="0"/>
        <v>1.0470672682526661</v>
      </c>
      <c r="D10" s="9">
        <f>VLOOKUP(A10,'M2 (prt1) Painel CSJT'!A:C,3,FALSE)*100</f>
        <v>106.38297872340425</v>
      </c>
      <c r="E10" s="74">
        <f>IFERROR(VLOOKUP(A10,'M2 (prt2) Painel CSJT'!A:B,2,FALSE)*100,"N/A")</f>
        <v>100</v>
      </c>
      <c r="F10" s="22">
        <f t="shared" ref="F10:F73" si="4">D10/D$225</f>
        <v>1.0012136605629132</v>
      </c>
      <c r="G10" s="8">
        <f t="shared" si="1"/>
        <v>1</v>
      </c>
      <c r="H10" s="9">
        <f>ROUND(VLOOKUP(A10,'M3 Painel CSJT'!A:G,6,FALSE)*100,2)</f>
        <v>94.75</v>
      </c>
      <c r="I10" s="74">
        <f>VLOOKUP(A10,'M3 Painel CSJT'!A:D,4,FALSE)*100</f>
        <v>46.723768736616698</v>
      </c>
      <c r="J10" s="8">
        <f t="shared" si="2"/>
        <v>1.000464857375285</v>
      </c>
      <c r="K10" s="9">
        <f>ROUND(VLOOKUP(A10,'M5 Painel CSJT'!A:G,7,FALSE)*100,2)</f>
        <v>118.77</v>
      </c>
      <c r="L10" s="53">
        <f>VLOOKUP(A10,'M5 Painel CSJT'!A:D,4,FALSE)*100</f>
        <v>32.53064167267484</v>
      </c>
      <c r="M10" s="53">
        <f>VLOOKUP(A10,'M5 Painel CSJT'!A:E,5,FALSE)*100</f>
        <v>32.681840672934193</v>
      </c>
      <c r="N10" s="53">
        <f>VLOOKUP(A10,'M5 Painel CSJT'!A:F,6,FALSE)*100</f>
        <v>32.319391634980988</v>
      </c>
      <c r="O10" s="5">
        <f t="shared" si="3"/>
        <v>1.011170456818268</v>
      </c>
    </row>
    <row r="11" spans="1:22" x14ac:dyDescent="0.35">
      <c r="A11" s="1" t="s">
        <v>7</v>
      </c>
      <c r="B11" s="73">
        <f>VLOOKUP(A11,'M1 Painel CSJT'!A:B,2,FALSE)*100</f>
        <v>103.13000000000001</v>
      </c>
      <c r="C11" s="8">
        <f t="shared" si="0"/>
        <v>1.0575266611977032</v>
      </c>
      <c r="D11" s="9">
        <f>VLOOKUP(A11,'M2 (prt1) Painel CSJT'!A:C,3,FALSE)*100</f>
        <v>106.38297872340425</v>
      </c>
      <c r="E11" s="74">
        <f>IFERROR(VLOOKUP(A11,'M2 (prt2) Painel CSJT'!A:B,2,FALSE)*100,"N/A")</f>
        <v>100</v>
      </c>
      <c r="F11" s="22">
        <f t="shared" si="4"/>
        <v>1.0012136605629132</v>
      </c>
      <c r="G11" s="8">
        <f t="shared" si="1"/>
        <v>1</v>
      </c>
      <c r="H11" s="9">
        <f>ROUND(VLOOKUP(A11,'M3 Painel CSJT'!A:G,6,FALSE)*100,2)</f>
        <v>98.29</v>
      </c>
      <c r="I11" s="74">
        <f>VLOOKUP(A11,'M3 Painel CSJT'!A:D,4,FALSE)*100</f>
        <v>44.665781319167777</v>
      </c>
      <c r="J11" s="8">
        <f t="shared" si="2"/>
        <v>0.95639854714923078</v>
      </c>
      <c r="K11" s="9">
        <f>ROUND(VLOOKUP(A11,'M5 Painel CSJT'!A:G,7,FALSE)*100,2)</f>
        <v>119.06</v>
      </c>
      <c r="L11" s="53">
        <f>VLOOKUP(A11,'M5 Painel CSJT'!A:D,4,FALSE)*100</f>
        <v>27.208796829049991</v>
      </c>
      <c r="M11" s="53">
        <f>VLOOKUP(A11,'M5 Painel CSJT'!A:E,5,FALSE)*100</f>
        <v>29.129206267659903</v>
      </c>
      <c r="N11" s="53">
        <f>VLOOKUP(A11,'M5 Painel CSJT'!A:F,6,FALSE)*100</f>
        <v>25.305498981670059</v>
      </c>
      <c r="O11" s="5">
        <f t="shared" si="3"/>
        <v>1.2089481209852717</v>
      </c>
    </row>
    <row r="12" spans="1:22" x14ac:dyDescent="0.35">
      <c r="A12" s="1" t="s">
        <v>8</v>
      </c>
      <c r="B12" s="73">
        <f>VLOOKUP(A12,'M1 Painel CSJT'!A:B,2,FALSE)*100</f>
        <v>104.77000000000001</v>
      </c>
      <c r="C12" s="8">
        <f t="shared" si="0"/>
        <v>1.0743437243642331</v>
      </c>
      <c r="D12" s="9">
        <f>VLOOKUP(A12,'M2 (prt1) Painel CSJT'!A:C,3,FALSE)*100</f>
        <v>106.30177034269937</v>
      </c>
      <c r="E12" s="74">
        <f>IFERROR(VLOOKUP(A12,'M2 (prt2) Painel CSJT'!A:B,2,FALSE)*100,"N/A")</f>
        <v>100</v>
      </c>
      <c r="F12" s="22">
        <f t="shared" si="4"/>
        <v>1.0004493753258423</v>
      </c>
      <c r="G12" s="8">
        <f t="shared" si="1"/>
        <v>1</v>
      </c>
      <c r="H12" s="9">
        <f>ROUND(VLOOKUP(A12,'M3 Painel CSJT'!A:G,6,FALSE)*100,2)</f>
        <v>82.23</v>
      </c>
      <c r="I12" s="74">
        <f>VLOOKUP(A12,'M3 Painel CSJT'!A:D,4,FALSE)*100</f>
        <v>38.139347563431329</v>
      </c>
      <c r="J12" s="8">
        <f t="shared" si="2"/>
        <v>0.81665237955284276</v>
      </c>
      <c r="K12" s="9">
        <f>ROUND(VLOOKUP(A12,'M5 Painel CSJT'!A:G,7,FALSE)*100,2)</f>
        <v>103.2</v>
      </c>
      <c r="L12" s="53">
        <f>VLOOKUP(A12,'M5 Painel CSJT'!A:D,4,FALSE)*100</f>
        <v>27.459690687726223</v>
      </c>
      <c r="M12" s="53">
        <f>VLOOKUP(A12,'M5 Painel CSJT'!A:E,5,FALSE)*100</f>
        <v>30.305343511450385</v>
      </c>
      <c r="N12" s="53">
        <f>VLOOKUP(A12,'M5 Painel CSJT'!A:F,6,FALSE)*100</f>
        <v>22.253258845437614</v>
      </c>
      <c r="O12" s="5">
        <f t="shared" si="3"/>
        <v>1.1979021968901051</v>
      </c>
    </row>
    <row r="13" spans="1:22" x14ac:dyDescent="0.35">
      <c r="A13" s="1" t="s">
        <v>9</v>
      </c>
      <c r="B13" s="73">
        <f>VLOOKUP(A13,'M1 Painel CSJT'!A:B,2,FALSE)*100</f>
        <v>110.94</v>
      </c>
      <c r="C13" s="8">
        <f t="shared" si="0"/>
        <v>1.1376127973748975</v>
      </c>
      <c r="D13" s="9">
        <f>VLOOKUP(A13,'M2 (prt1) Painel CSJT'!A:C,3,FALSE)*100</f>
        <v>106.32889485013359</v>
      </c>
      <c r="E13" s="74">
        <f>IFERROR(VLOOKUP(A13,'M2 (prt2) Painel CSJT'!A:B,2,FALSE)*100,"N/A")</f>
        <v>100</v>
      </c>
      <c r="F13" s="22">
        <f t="shared" si="4"/>
        <v>1.0007046551432066</v>
      </c>
      <c r="G13" s="8">
        <f t="shared" si="1"/>
        <v>1</v>
      </c>
      <c r="H13" s="9">
        <f>ROUND(VLOOKUP(A13,'M3 Painel CSJT'!A:G,6,FALSE)*100,2)</f>
        <v>78.8</v>
      </c>
      <c r="I13" s="74">
        <f>VLOOKUP(A13,'M3 Painel CSJT'!A:D,4,FALSE)*100</f>
        <v>40.032154340836016</v>
      </c>
      <c r="J13" s="8">
        <f t="shared" si="2"/>
        <v>0.85718178704284897</v>
      </c>
      <c r="K13" s="9">
        <f>ROUND(VLOOKUP(A13,'M5 Painel CSJT'!A:G,7,FALSE)*100,2)</f>
        <v>145.47999999999999</v>
      </c>
      <c r="L13" s="53">
        <f>VLOOKUP(A13,'M5 Painel CSJT'!A:D,4,FALSE)*100</f>
        <v>27.850761954808195</v>
      </c>
      <c r="M13" s="53">
        <f>VLOOKUP(A13,'M5 Painel CSJT'!A:E,5,FALSE)*100</f>
        <v>34.627901931004558</v>
      </c>
      <c r="N13" s="53">
        <f>VLOOKUP(A13,'M5 Painel CSJT'!A:F,6,FALSE)*100</f>
        <v>17.44921744921745</v>
      </c>
      <c r="O13" s="22">
        <f t="shared" si="3"/>
        <v>1.1810816470344767</v>
      </c>
    </row>
    <row r="14" spans="1:22" x14ac:dyDescent="0.35">
      <c r="A14" s="1" t="s">
        <v>10</v>
      </c>
      <c r="B14" s="73">
        <f>VLOOKUP(A14,'M1 Painel CSJT'!A:B,2,FALSE)*100</f>
        <v>86.460000000000008</v>
      </c>
      <c r="C14" s="8">
        <f t="shared" si="0"/>
        <v>0.88658736669401161</v>
      </c>
      <c r="D14" s="9">
        <f>VLOOKUP(A14,'M2 (prt1) Painel CSJT'!A:C,3,FALSE)*100</f>
        <v>106.38297872340425</v>
      </c>
      <c r="E14" s="74">
        <f>IFERROR(VLOOKUP(A14,'M2 (prt2) Painel CSJT'!A:B,2,FALSE)*100,"N/A")</f>
        <v>100</v>
      </c>
      <c r="F14" s="22">
        <f t="shared" si="4"/>
        <v>1.0012136605629132</v>
      </c>
      <c r="G14" s="8">
        <f t="shared" si="1"/>
        <v>1</v>
      </c>
      <c r="H14" s="9">
        <f>ROUND(VLOOKUP(A14,'M3 Painel CSJT'!A:G,6,FALSE)*100,2)</f>
        <v>90.91</v>
      </c>
      <c r="I14" s="74">
        <f>VLOOKUP(A14,'M3 Painel CSJT'!A:D,4,FALSE)*100</f>
        <v>58.260175578611332</v>
      </c>
      <c r="J14" s="8">
        <f t="shared" si="2"/>
        <v>1.2474862329595349</v>
      </c>
      <c r="K14" s="9">
        <f>ROUND(VLOOKUP(A14,'M5 Painel CSJT'!A:G,7,FALSE)*100,2)</f>
        <v>72.150000000000006</v>
      </c>
      <c r="L14" s="53">
        <f>VLOOKUP(A14,'M5 Painel CSJT'!A:D,4,FALSE)*100</f>
        <v>33.082908505500406</v>
      </c>
      <c r="M14" s="53">
        <f>VLOOKUP(A14,'M5 Painel CSJT'!A:E,5,FALSE)*100</f>
        <v>35.271687321258341</v>
      </c>
      <c r="N14" s="53">
        <f>VLOOKUP(A14,'M5 Painel CSJT'!A:F,6,FALSE)*100</f>
        <v>30.263965623081646</v>
      </c>
      <c r="O14" s="5">
        <f t="shared" si="3"/>
        <v>0.99429056533167282</v>
      </c>
    </row>
    <row r="15" spans="1:22" x14ac:dyDescent="0.35">
      <c r="A15" s="1" t="s">
        <v>11</v>
      </c>
      <c r="B15" s="73">
        <f>VLOOKUP(A15,'M1 Painel CSJT'!A:B,2,FALSE)*100</f>
        <v>92.97999999999999</v>
      </c>
      <c r="C15" s="8">
        <f t="shared" si="0"/>
        <v>0.95344544708777679</v>
      </c>
      <c r="D15" s="9">
        <f>VLOOKUP(A15,'M2 (prt1) Painel CSJT'!A:C,3,FALSE)*100</f>
        <v>103.96953700227553</v>
      </c>
      <c r="E15" s="74">
        <f>IFERROR(VLOOKUP(A15,'M2 (prt2) Painel CSJT'!A:B,2,FALSE)*100,"N/A")</f>
        <v>100</v>
      </c>
      <c r="F15" s="22">
        <f t="shared" si="4"/>
        <v>0.9784997748533476</v>
      </c>
      <c r="G15" s="8">
        <f t="shared" si="1"/>
        <v>1</v>
      </c>
      <c r="H15" s="9">
        <f>ROUND(VLOOKUP(A15,'M3 Painel CSJT'!A:G,6,FALSE)*100,2)</f>
        <v>77.7</v>
      </c>
      <c r="I15" s="74">
        <f>VLOOKUP(A15,'M3 Painel CSJT'!A:D,4,FALSE)*100</f>
        <v>34.147010422380689</v>
      </c>
      <c r="J15" s="8">
        <f t="shared" si="2"/>
        <v>0.73116713047264403</v>
      </c>
      <c r="K15" s="9">
        <f>ROUND(VLOOKUP(A15,'M5 Painel CSJT'!A:G,7,FALSE)*100,2)</f>
        <v>107.27</v>
      </c>
      <c r="L15" s="53">
        <f>VLOOKUP(A15,'M5 Painel CSJT'!A:D,4,FALSE)*100</f>
        <v>44.650929181315924</v>
      </c>
      <c r="M15" s="53">
        <f>VLOOKUP(A15,'M5 Painel CSJT'!A:E,5,FALSE)*100</f>
        <v>48.23198335984339</v>
      </c>
      <c r="N15" s="53">
        <f>VLOOKUP(A15,'M5 Painel CSJT'!A:F,6,FALSE)*100</f>
        <v>36.893718526371586</v>
      </c>
      <c r="O15" s="5">
        <f t="shared" si="3"/>
        <v>0.73669292899092531</v>
      </c>
    </row>
    <row r="16" spans="1:22" x14ac:dyDescent="0.35">
      <c r="A16" s="1" t="s">
        <v>12</v>
      </c>
      <c r="B16" s="73">
        <f>VLOOKUP(A16,'M1 Painel CSJT'!A:B,2,FALSE)*100</f>
        <v>97.95</v>
      </c>
      <c r="C16" s="8">
        <f t="shared" si="0"/>
        <v>1.0044093519278097</v>
      </c>
      <c r="D16" s="9">
        <f>VLOOKUP(A16,'M2 (prt1) Painel CSJT'!A:C,3,FALSE)*100</f>
        <v>106.38297872340425</v>
      </c>
      <c r="E16" s="74">
        <f>IFERROR(VLOOKUP(A16,'M2 (prt2) Painel CSJT'!A:B,2,FALSE)*100,"N/A")</f>
        <v>100</v>
      </c>
      <c r="F16" s="22">
        <f t="shared" si="4"/>
        <v>1.0012136605629132</v>
      </c>
      <c r="G16" s="8">
        <f t="shared" si="1"/>
        <v>1</v>
      </c>
      <c r="H16" s="9">
        <f>ROUND(VLOOKUP(A16,'M3 Painel CSJT'!A:G,6,FALSE)*100,2)</f>
        <v>96.45</v>
      </c>
      <c r="I16" s="74">
        <f>VLOOKUP(A16,'M3 Painel CSJT'!A:D,4,FALSE)*100</f>
        <v>55.571128241065168</v>
      </c>
      <c r="J16" s="8">
        <f t="shared" si="2"/>
        <v>1.189907458092319</v>
      </c>
      <c r="K16" s="9">
        <f>ROUND(VLOOKUP(A16,'M5 Painel CSJT'!A:G,7,FALSE)*100,2)</f>
        <v>72.02</v>
      </c>
      <c r="L16" s="53">
        <f>VLOOKUP(A16,'M5 Painel CSJT'!A:D,4,FALSE)*100</f>
        <v>22.678062678062677</v>
      </c>
      <c r="M16" s="53">
        <f>VLOOKUP(A16,'M5 Painel CSJT'!A:E,5,FALSE)*100</f>
        <v>19.322392800423504</v>
      </c>
      <c r="N16" s="53">
        <f>VLOOKUP(A16,'M5 Painel CSJT'!A:F,6,FALSE)*100</f>
        <v>26.588525601480566</v>
      </c>
      <c r="O16" s="5">
        <f t="shared" si="3"/>
        <v>1.4504776826712629</v>
      </c>
    </row>
    <row r="17" spans="1:15" x14ac:dyDescent="0.35">
      <c r="A17" s="1" t="s">
        <v>13</v>
      </c>
      <c r="B17" s="73">
        <f>VLOOKUP(A17,'M1 Painel CSJT'!A:B,2,FALSE)*100</f>
        <v>103.28999999999999</v>
      </c>
      <c r="C17" s="8">
        <f t="shared" si="0"/>
        <v>1.0591673502871206</v>
      </c>
      <c r="D17" s="9">
        <f>VLOOKUP(A17,'M2 (prt1) Painel CSJT'!A:C,3,FALSE)*100</f>
        <v>106.38297872340425</v>
      </c>
      <c r="E17" s="74">
        <f>IFERROR(VLOOKUP(A17,'M2 (prt2) Painel CSJT'!A:B,2,FALSE)*100,"N/A")</f>
        <v>100</v>
      </c>
      <c r="F17" s="22">
        <f t="shared" si="4"/>
        <v>1.0012136605629132</v>
      </c>
      <c r="G17" s="8">
        <f t="shared" si="1"/>
        <v>1</v>
      </c>
      <c r="H17" s="9">
        <f>ROUND(VLOOKUP(A17,'M3 Painel CSJT'!A:G,6,FALSE)*100,2)</f>
        <v>81.05</v>
      </c>
      <c r="I17" s="74">
        <f>VLOOKUP(A17,'M3 Painel CSJT'!A:D,4,FALSE)*100</f>
        <v>48.127208480565372</v>
      </c>
      <c r="J17" s="8">
        <f t="shared" si="2"/>
        <v>1.0305157753819065</v>
      </c>
      <c r="K17" s="9">
        <f>ROUND(VLOOKUP(A17,'M5 Painel CSJT'!A:G,7,FALSE)*100,2)</f>
        <v>120.78</v>
      </c>
      <c r="L17" s="53">
        <f>VLOOKUP(A17,'M5 Painel CSJT'!A:D,4,FALSE)*100</f>
        <v>18.796414852752878</v>
      </c>
      <c r="M17" s="53">
        <f>VLOOKUP(A17,'M5 Painel CSJT'!A:E,5,FALSE)*100</f>
        <v>19.787131107885823</v>
      </c>
      <c r="N17" s="53">
        <f>VLOOKUP(A17,'M5 Painel CSJT'!A:F,6,FALSE)*100</f>
        <v>17.682263329706203</v>
      </c>
      <c r="O17" s="5">
        <f t="shared" si="3"/>
        <v>1.7500158438954876</v>
      </c>
    </row>
    <row r="18" spans="1:15" x14ac:dyDescent="0.35">
      <c r="A18" s="1" t="s">
        <v>14</v>
      </c>
      <c r="B18" s="73">
        <f>VLOOKUP(A18,'M1 Painel CSJT'!A:B,2,FALSE)*100</f>
        <v>97.509999999999991</v>
      </c>
      <c r="C18" s="8">
        <f t="shared" si="0"/>
        <v>0.99989745693191134</v>
      </c>
      <c r="D18" s="9">
        <f>VLOOKUP(A18,'M2 (prt1) Painel CSJT'!A:C,3,FALSE)*100</f>
        <v>106.38297872340425</v>
      </c>
      <c r="E18" s="74">
        <f>IFERROR(VLOOKUP(A18,'M2 (prt2) Painel CSJT'!A:B,2,FALSE)*100,"N/A")</f>
        <v>100</v>
      </c>
      <c r="F18" s="22">
        <f t="shared" si="4"/>
        <v>1.0012136605629132</v>
      </c>
      <c r="G18" s="8">
        <f t="shared" si="1"/>
        <v>1</v>
      </c>
      <c r="H18" s="9">
        <f>ROUND(VLOOKUP(A18,'M3 Painel CSJT'!A:G,6,FALSE)*100,2)</f>
        <v>97.19</v>
      </c>
      <c r="I18" s="74">
        <f>VLOOKUP(A18,'M3 Painel CSJT'!A:D,4,FALSE)*100</f>
        <v>47.256097560975604</v>
      </c>
      <c r="J18" s="8">
        <f t="shared" si="2"/>
        <v>1.0118632589969765</v>
      </c>
      <c r="K18" s="9">
        <f>ROUND(VLOOKUP(A18,'M5 Painel CSJT'!A:G,7,FALSE)*100,2)</f>
        <v>111.05</v>
      </c>
      <c r="L18" s="53">
        <f>VLOOKUP(A18,'M5 Painel CSJT'!A:D,4,FALSE)*100</f>
        <v>26.179851250845164</v>
      </c>
      <c r="M18" s="53">
        <f>VLOOKUP(A18,'M5 Painel CSJT'!A:E,5,FALSE)*100</f>
        <v>28.138528138528141</v>
      </c>
      <c r="N18" s="53">
        <f>VLOOKUP(A18,'M5 Painel CSJT'!A:F,6,FALSE)*100</f>
        <v>23.663886314488725</v>
      </c>
      <c r="O18" s="5">
        <f t="shared" si="3"/>
        <v>1.25646335747183</v>
      </c>
    </row>
    <row r="19" spans="1:15" x14ac:dyDescent="0.35">
      <c r="A19" s="1" t="s">
        <v>15</v>
      </c>
      <c r="B19" s="73">
        <f>VLOOKUP(A19,'M1 Painel CSJT'!A:B,2,FALSE)*100</f>
        <v>96.78</v>
      </c>
      <c r="C19" s="8">
        <f t="shared" si="0"/>
        <v>0.99241181296144387</v>
      </c>
      <c r="D19" s="9">
        <f>VLOOKUP(A19,'M2 (prt1) Painel CSJT'!A:C,3,FALSE)*100</f>
        <v>106.38297872340425</v>
      </c>
      <c r="E19" s="74">
        <f>IFERROR(VLOOKUP(A19,'M2 (prt2) Painel CSJT'!A:B,2,FALSE)*100,"N/A")</f>
        <v>100</v>
      </c>
      <c r="F19" s="22">
        <f t="shared" si="4"/>
        <v>1.0012136605629132</v>
      </c>
      <c r="G19" s="8">
        <f t="shared" si="1"/>
        <v>1</v>
      </c>
      <c r="H19" s="9">
        <f>ROUND(VLOOKUP(A19,'M3 Painel CSJT'!A:G,6,FALSE)*100,2)</f>
        <v>103.11</v>
      </c>
      <c r="I19" s="74">
        <f>VLOOKUP(A19,'M3 Painel CSJT'!A:D,4,FALSE)*100</f>
        <v>46.258253851797505</v>
      </c>
      <c r="J19" s="8">
        <f t="shared" si="2"/>
        <v>0.99049709802196639</v>
      </c>
      <c r="K19" s="9">
        <f>ROUND(VLOOKUP(A19,'M5 Painel CSJT'!A:G,7,FALSE)*100,2)</f>
        <v>100.13</v>
      </c>
      <c r="L19" s="53">
        <f>VLOOKUP(A19,'M5 Painel CSJT'!A:D,4,FALSE)*100</f>
        <v>27.858081471747699</v>
      </c>
      <c r="M19" s="53">
        <f>VLOOKUP(A19,'M5 Painel CSJT'!A:E,5,FALSE)*100</f>
        <v>29.245947850599013</v>
      </c>
      <c r="N19" s="53">
        <f>VLOOKUP(A19,'M5 Painel CSJT'!A:F,6,FALSE)*100</f>
        <v>26.096033402922757</v>
      </c>
      <c r="O19" s="5">
        <f t="shared" si="3"/>
        <v>1.1807713260552244</v>
      </c>
    </row>
    <row r="20" spans="1:15" x14ac:dyDescent="0.35">
      <c r="A20" s="1" t="s">
        <v>16</v>
      </c>
      <c r="B20" s="73">
        <f>VLOOKUP(A20,'M1 Painel CSJT'!A:B,2,FALSE)*100</f>
        <v>97.14</v>
      </c>
      <c r="C20" s="8">
        <f t="shared" si="0"/>
        <v>0.99610336341263339</v>
      </c>
      <c r="D20" s="9">
        <f>VLOOKUP(A20,'M2 (prt1) Painel CSJT'!A:C,3,FALSE)*100</f>
        <v>106.38297872340425</v>
      </c>
      <c r="E20" s="74">
        <f>IFERROR(VLOOKUP(A20,'M2 (prt2) Painel CSJT'!A:B,2,FALSE)*100,"N/A")</f>
        <v>100</v>
      </c>
      <c r="F20" s="22">
        <f t="shared" si="4"/>
        <v>1.0012136605629132</v>
      </c>
      <c r="G20" s="8">
        <f t="shared" si="1"/>
        <v>1</v>
      </c>
      <c r="H20" s="9">
        <f>ROUND(VLOOKUP(A20,'M3 Painel CSJT'!A:G,6,FALSE)*100,2)</f>
        <v>139.66999999999999</v>
      </c>
      <c r="I20" s="74">
        <f>VLOOKUP(A20,'M3 Painel CSJT'!A:D,4,FALSE)*100</f>
        <v>33.908629441624363</v>
      </c>
      <c r="J20" s="8">
        <f t="shared" si="2"/>
        <v>0.72606283772481917</v>
      </c>
      <c r="K20" s="9">
        <f>ROUND(VLOOKUP(A20,'M5 Painel CSJT'!A:G,7,FALSE)*100,2)</f>
        <v>84.24</v>
      </c>
      <c r="L20" s="53">
        <f>VLOOKUP(A20,'M5 Painel CSJT'!A:D,4,FALSE)*100</f>
        <v>30.181086519114686</v>
      </c>
      <c r="M20" s="53">
        <f>VLOOKUP(A20,'M5 Painel CSJT'!A:E,5,FALSE)*100</f>
        <v>27.820069204152247</v>
      </c>
      <c r="N20" s="53">
        <f>VLOOKUP(A20,'M5 Painel CSJT'!A:F,6,FALSE)*100</f>
        <v>32.400780741704622</v>
      </c>
      <c r="O20" s="5">
        <f t="shared" si="3"/>
        <v>1.0898886552648503</v>
      </c>
    </row>
    <row r="21" spans="1:15" x14ac:dyDescent="0.35">
      <c r="A21" s="1" t="s">
        <v>17</v>
      </c>
      <c r="B21" s="73">
        <f>VLOOKUP(A21,'M1 Painel CSJT'!A:B,2,FALSE)*100</f>
        <v>92.63</v>
      </c>
      <c r="C21" s="8">
        <f t="shared" si="0"/>
        <v>0.94985643970467593</v>
      </c>
      <c r="D21" s="9">
        <f>VLOOKUP(A21,'M2 (prt1) Painel CSJT'!A:C,3,FALSE)*100</f>
        <v>106.38297872340425</v>
      </c>
      <c r="E21" s="74">
        <f>IFERROR(VLOOKUP(A21,'M2 (prt2) Painel CSJT'!A:B,2,FALSE)*100,"N/A")</f>
        <v>100</v>
      </c>
      <c r="F21" s="22">
        <f t="shared" si="4"/>
        <v>1.0012136605629132</v>
      </c>
      <c r="G21" s="8">
        <f t="shared" si="1"/>
        <v>1</v>
      </c>
      <c r="H21" s="9">
        <f>ROUND(VLOOKUP(A21,'M3 Painel CSJT'!A:G,6,FALSE)*100,2)</f>
        <v>108.79</v>
      </c>
      <c r="I21" s="74">
        <f>VLOOKUP(A21,'M3 Painel CSJT'!A:D,4,FALSE)*100</f>
        <v>29.299999999999997</v>
      </c>
      <c r="J21" s="8">
        <f t="shared" si="2"/>
        <v>0.62738133317835754</v>
      </c>
      <c r="K21" s="9">
        <f>ROUND(VLOOKUP(A21,'M5 Painel CSJT'!A:G,7,FALSE)*100,2)</f>
        <v>89.89</v>
      </c>
      <c r="L21" s="53">
        <f>VLOOKUP(A21,'M5 Painel CSJT'!A:D,4,FALSE)*100</f>
        <v>34.580012262415693</v>
      </c>
      <c r="M21" s="53">
        <f>VLOOKUP(A21,'M5 Painel CSJT'!A:E,5,FALSE)*100</f>
        <v>34.147909967845656</v>
      </c>
      <c r="N21" s="53">
        <f>VLOOKUP(A21,'M5 Painel CSJT'!A:F,6,FALSE)*100</f>
        <v>34.973637961335676</v>
      </c>
      <c r="O21" s="5">
        <f t="shared" si="3"/>
        <v>0.95124384430892317</v>
      </c>
    </row>
    <row r="22" spans="1:15" x14ac:dyDescent="0.35">
      <c r="A22" s="1" t="s">
        <v>18</v>
      </c>
      <c r="B22" s="73">
        <f>VLOOKUP(A22,'M1 Painel CSJT'!A:B,2,FALSE)*100</f>
        <v>95.59</v>
      </c>
      <c r="C22" s="8">
        <f t="shared" si="0"/>
        <v>0.98020918785890077</v>
      </c>
      <c r="D22" s="9">
        <f>VLOOKUP(A22,'M2 (prt1) Painel CSJT'!A:C,3,FALSE)*100</f>
        <v>105.93410539545742</v>
      </c>
      <c r="E22" s="74">
        <f>IFERROR(VLOOKUP(A22,'M2 (prt2) Painel CSJT'!A:B,2,FALSE)*100,"N/A")</f>
        <v>100</v>
      </c>
      <c r="F22" s="22">
        <f t="shared" si="4"/>
        <v>0.99698913034956771</v>
      </c>
      <c r="G22" s="8">
        <f t="shared" si="1"/>
        <v>1</v>
      </c>
      <c r="H22" s="9">
        <f>ROUND(VLOOKUP(A22,'M3 Painel CSJT'!A:G,6,FALSE)*100,2)</f>
        <v>122.64</v>
      </c>
      <c r="I22" s="74">
        <f>VLOOKUP(A22,'M3 Painel CSJT'!A:D,4,FALSE)*100</f>
        <v>32.882011605415862</v>
      </c>
      <c r="J22" s="8">
        <f t="shared" si="2"/>
        <v>0.70408055558334581</v>
      </c>
      <c r="K22" s="9">
        <f>ROUND(VLOOKUP(A22,'M5 Painel CSJT'!A:G,7,FALSE)*100,2)</f>
        <v>86.78</v>
      </c>
      <c r="L22" s="53">
        <f>VLOOKUP(A22,'M5 Painel CSJT'!A:D,4,FALSE)*100</f>
        <v>41.606886657101867</v>
      </c>
      <c r="M22" s="53">
        <f>VLOOKUP(A22,'M5 Painel CSJT'!A:E,5,FALSE)*100</f>
        <v>46.469248291571752</v>
      </c>
      <c r="N22" s="53">
        <f>VLOOKUP(A22,'M5 Painel CSJT'!A:F,6,FALSE)*100</f>
        <v>36.668594563331411</v>
      </c>
      <c r="O22" s="5">
        <f t="shared" si="3"/>
        <v>0.7905908479007846</v>
      </c>
    </row>
    <row r="23" spans="1:15" x14ac:dyDescent="0.35">
      <c r="A23" s="1" t="s">
        <v>19</v>
      </c>
      <c r="B23" s="73">
        <f>VLOOKUP(A23,'M1 Painel CSJT'!A:B,2,FALSE)*100</f>
        <v>96.25</v>
      </c>
      <c r="C23" s="8">
        <f t="shared" si="0"/>
        <v>0.9869770303527482</v>
      </c>
      <c r="D23" s="9">
        <f>VLOOKUP(A23,'M2 (prt1) Painel CSJT'!A:C,3,FALSE)*100</f>
        <v>106.38297872340425</v>
      </c>
      <c r="E23" s="74">
        <f>IFERROR(VLOOKUP(A23,'M2 (prt2) Painel CSJT'!A:B,2,FALSE)*100,"N/A")</f>
        <v>100</v>
      </c>
      <c r="F23" s="22">
        <f t="shared" si="4"/>
        <v>1.0012136605629132</v>
      </c>
      <c r="G23" s="8">
        <f t="shared" si="1"/>
        <v>1</v>
      </c>
      <c r="H23" s="9">
        <f>ROUND(VLOOKUP(A23,'M3 Painel CSJT'!A:G,6,FALSE)*100,2)</f>
        <v>92.35</v>
      </c>
      <c r="I23" s="74">
        <f>VLOOKUP(A23,'M3 Painel CSJT'!A:D,4,FALSE)*100</f>
        <v>42.388561816652647</v>
      </c>
      <c r="J23" s="8">
        <f t="shared" si="2"/>
        <v>0.90763796669094754</v>
      </c>
      <c r="K23" s="9">
        <f>ROUND(VLOOKUP(A23,'M5 Painel CSJT'!A:G,7,FALSE)*100,2)</f>
        <v>78.540000000000006</v>
      </c>
      <c r="L23" s="53">
        <f>VLOOKUP(A23,'M5 Painel CSJT'!A:D,4,FALSE)*100</f>
        <v>30.152143845089903</v>
      </c>
      <c r="M23" s="53">
        <f>VLOOKUP(A23,'M5 Painel CSJT'!A:E,5,FALSE)*100</f>
        <v>27.277599142550912</v>
      </c>
      <c r="N23" s="53">
        <f>VLOOKUP(A23,'M5 Painel CSJT'!A:F,6,FALSE)*100</f>
        <v>33.21898227558605</v>
      </c>
      <c r="O23" s="5">
        <f t="shared" si="3"/>
        <v>1.090934826052397</v>
      </c>
    </row>
    <row r="24" spans="1:15" x14ac:dyDescent="0.35">
      <c r="A24" s="1" t="s">
        <v>20</v>
      </c>
      <c r="B24" s="73">
        <f>VLOOKUP(A24,'M1 Painel CSJT'!A:B,2,FALSE)*100</f>
        <v>95.48</v>
      </c>
      <c r="C24" s="8">
        <f t="shared" si="0"/>
        <v>0.97908121410992621</v>
      </c>
      <c r="D24" s="9">
        <f>VLOOKUP(A24,'M2 (prt1) Painel CSJT'!A:C,3,FALSE)*100</f>
        <v>106.38297872340425</v>
      </c>
      <c r="E24" s="74">
        <f>IFERROR(VLOOKUP(A24,'M2 (prt2) Painel CSJT'!A:B,2,FALSE)*100,"N/A")</f>
        <v>100</v>
      </c>
      <c r="F24" s="22">
        <f t="shared" si="4"/>
        <v>1.0012136605629132</v>
      </c>
      <c r="G24" s="8">
        <f t="shared" si="1"/>
        <v>1</v>
      </c>
      <c r="H24" s="9">
        <f>ROUND(VLOOKUP(A24,'M3 Painel CSJT'!A:G,6,FALSE)*100,2)</f>
        <v>87.35</v>
      </c>
      <c r="I24" s="74">
        <f>VLOOKUP(A24,'M3 Painel CSJT'!A:D,4,FALSE)*100</f>
        <v>47.858942065491185</v>
      </c>
      <c r="J24" s="8">
        <f t="shared" si="2"/>
        <v>1.0247715657868137</v>
      </c>
      <c r="K24" s="9">
        <f>ROUND(VLOOKUP(A24,'M5 Painel CSJT'!A:G,7,FALSE)*100,2)</f>
        <v>89.34</v>
      </c>
      <c r="L24" s="53">
        <f>VLOOKUP(A24,'M5 Painel CSJT'!A:D,4,FALSE)*100</f>
        <v>27.458563535911601</v>
      </c>
      <c r="M24" s="53">
        <f>VLOOKUP(A24,'M5 Painel CSJT'!A:E,5,FALSE)*100</f>
        <v>28.54219948849105</v>
      </c>
      <c r="N24" s="53">
        <f>VLOOKUP(A24,'M5 Painel CSJT'!A:F,6,FALSE)*100</f>
        <v>26.186186186186188</v>
      </c>
      <c r="O24" s="5">
        <f t="shared" si="3"/>
        <v>1.1979513698059863</v>
      </c>
    </row>
    <row r="25" spans="1:15" x14ac:dyDescent="0.35">
      <c r="A25" s="1" t="s">
        <v>21</v>
      </c>
      <c r="B25" s="73">
        <f>VLOOKUP(A25,'M1 Painel CSJT'!A:B,2,FALSE)*100</f>
        <v>103.69</v>
      </c>
      <c r="C25" s="8">
        <f t="shared" si="0"/>
        <v>1.0632690730106644</v>
      </c>
      <c r="D25" s="9">
        <f>VLOOKUP(A25,'M2 (prt1) Painel CSJT'!A:C,3,FALSE)*100</f>
        <v>106.38297872340425</v>
      </c>
      <c r="E25" s="74">
        <f>IFERROR(VLOOKUP(A25,'M2 (prt2) Painel CSJT'!A:B,2,FALSE)*100,"N/A")</f>
        <v>100</v>
      </c>
      <c r="F25" s="22">
        <f t="shared" si="4"/>
        <v>1.0012136605629132</v>
      </c>
      <c r="G25" s="8">
        <f t="shared" si="1"/>
        <v>1</v>
      </c>
      <c r="H25" s="9">
        <f>ROUND(VLOOKUP(A25,'M3 Painel CSJT'!A:G,6,FALSE)*100,2)</f>
        <v>71.540000000000006</v>
      </c>
      <c r="I25" s="74">
        <f>VLOOKUP(A25,'M3 Painel CSJT'!A:D,4,FALSE)*100</f>
        <v>39.451637471439447</v>
      </c>
      <c r="J25" s="8">
        <f t="shared" si="2"/>
        <v>0.84475156699320586</v>
      </c>
      <c r="K25" s="9">
        <f>ROUND(VLOOKUP(A25,'M5 Painel CSJT'!A:G,7,FALSE)*100,2)</f>
        <v>118.39</v>
      </c>
      <c r="L25" s="53">
        <f>VLOOKUP(A25,'M5 Painel CSJT'!A:D,4,FALSE)*100</f>
        <v>28.500373041531958</v>
      </c>
      <c r="M25" s="53">
        <f>VLOOKUP(A25,'M5 Painel CSJT'!A:E,5,FALSE)*100</f>
        <v>28.346831824678421</v>
      </c>
      <c r="N25" s="53">
        <f>VLOOKUP(A25,'M5 Painel CSJT'!A:F,6,FALSE)*100</f>
        <v>28.668054110301771</v>
      </c>
      <c r="O25" s="5">
        <f t="shared" si="3"/>
        <v>1.154161166691237</v>
      </c>
    </row>
    <row r="26" spans="1:15" x14ac:dyDescent="0.35">
      <c r="A26" s="1" t="s">
        <v>22</v>
      </c>
      <c r="B26" s="73">
        <f>VLOOKUP(A26,'M1 Painel CSJT'!A:B,2,FALSE)*100</f>
        <v>97.11999999999999</v>
      </c>
      <c r="C26" s="8">
        <f t="shared" si="0"/>
        <v>0.99589827727645608</v>
      </c>
      <c r="D26" s="9">
        <f>VLOOKUP(A26,'M2 (prt1) Painel CSJT'!A:C,3,FALSE)*100</f>
        <v>106.38297872340425</v>
      </c>
      <c r="E26" s="74">
        <f>IFERROR(VLOOKUP(A26,'M2 (prt2) Painel CSJT'!A:B,2,FALSE)*100,"N/A")</f>
        <v>100</v>
      </c>
      <c r="F26" s="22">
        <f t="shared" si="4"/>
        <v>1.0012136605629132</v>
      </c>
      <c r="G26" s="8">
        <f t="shared" si="1"/>
        <v>1</v>
      </c>
      <c r="H26" s="9">
        <f>ROUND(VLOOKUP(A26,'M3 Painel CSJT'!A:G,6,FALSE)*100,2)</f>
        <v>86.13</v>
      </c>
      <c r="I26" s="74">
        <f>VLOOKUP(A26,'M3 Painel CSJT'!A:D,4,FALSE)*100</f>
        <v>43.474714518760194</v>
      </c>
      <c r="J26" s="8">
        <f t="shared" si="2"/>
        <v>0.93089502915796152</v>
      </c>
      <c r="K26" s="9">
        <f>ROUND(VLOOKUP(A26,'M5 Painel CSJT'!A:G,7,FALSE)*100,2)</f>
        <v>96.24</v>
      </c>
      <c r="L26" s="53">
        <f>VLOOKUP(A26,'M5 Painel CSJT'!A:D,4,FALSE)*100</f>
        <v>32.51259093452714</v>
      </c>
      <c r="M26" s="53">
        <f>VLOOKUP(A26,'M5 Painel CSJT'!A:E,5,FALSE)*100</f>
        <v>30.080482897384307</v>
      </c>
      <c r="N26" s="53">
        <f>VLOOKUP(A26,'M5 Painel CSJT'!A:F,6,FALSE)*100</f>
        <v>35.561160151324081</v>
      </c>
      <c r="O26" s="5">
        <f t="shared" si="3"/>
        <v>1.0117318508079218</v>
      </c>
    </row>
    <row r="27" spans="1:15" x14ac:dyDescent="0.35">
      <c r="A27" s="1" t="s">
        <v>256</v>
      </c>
      <c r="B27" s="73">
        <f>VLOOKUP(A27,'M1 Painel CSJT'!A:B,2,FALSE)*100</f>
        <v>104.89999999999999</v>
      </c>
      <c r="C27" s="8">
        <f t="shared" si="0"/>
        <v>1.0756767842493846</v>
      </c>
      <c r="D27" s="9">
        <f>VLOOKUP(A27,'M2 (prt1) Painel CSJT'!A:C,3,FALSE)*100</f>
        <v>106.27707232348051</v>
      </c>
      <c r="E27" s="74">
        <f>IFERROR(VLOOKUP(A27,'M2 (prt2) Painel CSJT'!A:B,2,FALSE)*100,"N/A")</f>
        <v>100</v>
      </c>
      <c r="F27" s="22">
        <f t="shared" si="4"/>
        <v>1.0002169321800731</v>
      </c>
      <c r="G27" s="8">
        <f t="shared" si="1"/>
        <v>1</v>
      </c>
      <c r="H27" s="9">
        <f>ROUND(VLOOKUP(A27,'M3 Painel CSJT'!A:G,6,FALSE)*100,2)</f>
        <v>91.28</v>
      </c>
      <c r="I27" s="74">
        <f>VLOOKUP(A27,'M3 Painel CSJT'!A:D,4,FALSE)*100</f>
        <v>51.459346768589299</v>
      </c>
      <c r="J27" s="8">
        <f t="shared" si="2"/>
        <v>1.1018646273093844</v>
      </c>
      <c r="K27" s="9">
        <f>ROUND(VLOOKUP(A27,'M5 Painel CSJT'!A:G,7,FALSE)*100,2)</f>
        <v>107.96</v>
      </c>
      <c r="L27" s="53">
        <f>VLOOKUP(A27,'M5 Painel CSJT'!A:D,4,FALSE)*100</f>
        <v>39.699296225207938</v>
      </c>
      <c r="M27" s="53">
        <f>VLOOKUP(A27,'M5 Painel CSJT'!A:E,5,FALSE)*100</f>
        <v>34.474551446356642</v>
      </c>
      <c r="N27" s="53">
        <f>VLOOKUP(A27,'M5 Painel CSJT'!A:F,6,FALSE)*100</f>
        <v>46.986721144024514</v>
      </c>
      <c r="O27" s="5">
        <f t="shared" si="3"/>
        <v>0.8285795197513659</v>
      </c>
    </row>
    <row r="28" spans="1:15" x14ac:dyDescent="0.35">
      <c r="A28" s="1" t="s">
        <v>23</v>
      </c>
      <c r="B28" s="73">
        <f>VLOOKUP(A28,'M1 Painel CSJT'!A:B,2,FALSE)*100</f>
        <v>93.410000000000011</v>
      </c>
      <c r="C28" s="8">
        <f t="shared" si="0"/>
        <v>0.95785479901558668</v>
      </c>
      <c r="D28" s="9">
        <f>VLOOKUP(A28,'M2 (prt1) Painel CSJT'!A:C,3,FALSE)*100</f>
        <v>106.38297872340425</v>
      </c>
      <c r="E28" s="74">
        <f>IFERROR(VLOOKUP(A28,'M2 (prt2) Painel CSJT'!A:B,2,FALSE)*100,"N/A")</f>
        <v>100</v>
      </c>
      <c r="F28" s="22">
        <f t="shared" si="4"/>
        <v>1.0012136605629132</v>
      </c>
      <c r="G28" s="8">
        <f t="shared" si="1"/>
        <v>1</v>
      </c>
      <c r="H28" s="9">
        <f>ROUND(VLOOKUP(A28,'M3 Painel CSJT'!A:G,6,FALSE)*100,2)</f>
        <v>116.12</v>
      </c>
      <c r="I28" s="74">
        <f>VLOOKUP(A28,'M3 Painel CSJT'!A:D,4,FALSE)*100</f>
        <v>70.291400142146415</v>
      </c>
      <c r="J28" s="8">
        <f t="shared" si="2"/>
        <v>1.5051028099710995</v>
      </c>
      <c r="K28" s="9">
        <f>ROUND(VLOOKUP(A28,'M5 Painel CSJT'!A:G,7,FALSE)*100,2)</f>
        <v>101.36</v>
      </c>
      <c r="L28" s="53">
        <f>VLOOKUP(A28,'M5 Painel CSJT'!A:D,4,FALSE)*100</f>
        <v>29.724185092318212</v>
      </c>
      <c r="M28" s="53">
        <f>VLOOKUP(A28,'M5 Painel CSJT'!A:E,5,FALSE)*100</f>
        <v>27.411873840445267</v>
      </c>
      <c r="N28" s="53">
        <f>VLOOKUP(A28,'M5 Painel CSJT'!A:F,6,FALSE)*100</f>
        <v>31.958762886597935</v>
      </c>
      <c r="O28" s="5">
        <f t="shared" si="3"/>
        <v>1.1066417363028396</v>
      </c>
    </row>
    <row r="29" spans="1:15" x14ac:dyDescent="0.35">
      <c r="A29" s="1" t="s">
        <v>24</v>
      </c>
      <c r="B29" s="73">
        <f>VLOOKUP(A29,'M1 Painel CSJT'!A:B,2,FALSE)*100</f>
        <v>83.42</v>
      </c>
      <c r="C29" s="8">
        <f t="shared" si="0"/>
        <v>0.85541427399507797</v>
      </c>
      <c r="D29" s="9">
        <f>VLOOKUP(A29,'M2 (prt1) Painel CSJT'!A:C,3,FALSE)*100</f>
        <v>106.38297872340425</v>
      </c>
      <c r="E29" s="74">
        <f>IFERROR(VLOOKUP(A29,'M2 (prt2) Painel CSJT'!A:B,2,FALSE)*100,"N/A")</f>
        <v>100</v>
      </c>
      <c r="F29" s="22">
        <f t="shared" si="4"/>
        <v>1.0012136605629132</v>
      </c>
      <c r="G29" s="8">
        <f t="shared" si="1"/>
        <v>1</v>
      </c>
      <c r="H29" s="9">
        <f>ROUND(VLOOKUP(A29,'M3 Painel CSJT'!A:G,6,FALSE)*100,2)</f>
        <v>105.27</v>
      </c>
      <c r="I29" s="74">
        <f>VLOOKUP(A29,'M3 Painel CSJT'!A:D,4,FALSE)*100</f>
        <v>49.648382559774966</v>
      </c>
      <c r="J29" s="8">
        <f t="shared" si="2"/>
        <v>1.0630876600853494</v>
      </c>
      <c r="K29" s="9">
        <f>ROUND(VLOOKUP(A29,'M5 Painel CSJT'!A:G,7,FALSE)*100,2)</f>
        <v>79.209999999999994</v>
      </c>
      <c r="L29" s="53">
        <f>VLOOKUP(A29,'M5 Painel CSJT'!A:D,4,FALSE)*100</f>
        <v>38.945895522388057</v>
      </c>
      <c r="M29" s="53">
        <f>VLOOKUP(A29,'M5 Painel CSJT'!A:E,5,FALSE)*100</f>
        <v>31.991341991341994</v>
      </c>
      <c r="N29" s="53">
        <f>VLOOKUP(A29,'M5 Painel CSJT'!A:F,6,FALSE)*100</f>
        <v>47.067745197168861</v>
      </c>
      <c r="O29" s="5">
        <f t="shared" si="3"/>
        <v>0.84460822788991641</v>
      </c>
    </row>
    <row r="30" spans="1:15" x14ac:dyDescent="0.35">
      <c r="A30" s="1" t="s">
        <v>25</v>
      </c>
      <c r="B30" s="73">
        <f>VLOOKUP(A30,'M1 Painel CSJT'!A:B,2,FALSE)*100</f>
        <v>78.59</v>
      </c>
      <c r="C30" s="8">
        <f t="shared" si="0"/>
        <v>0.8058859721082855</v>
      </c>
      <c r="D30" s="9">
        <f>VLOOKUP(A30,'M2 (prt1) Painel CSJT'!A:C,3,FALSE)*100</f>
        <v>106.13383825800989</v>
      </c>
      <c r="E30" s="74">
        <f>IFERROR(VLOOKUP(A30,'M2 (prt2) Painel CSJT'!A:B,2,FALSE)*100,"N/A")</f>
        <v>100</v>
      </c>
      <c r="F30" s="22">
        <f t="shared" si="4"/>
        <v>0.99886889789180588</v>
      </c>
      <c r="G30" s="8">
        <f t="shared" si="1"/>
        <v>1</v>
      </c>
      <c r="H30" s="9">
        <f>ROUND(VLOOKUP(A30,'M3 Painel CSJT'!A:G,6,FALSE)*100,2)</f>
        <v>103.88</v>
      </c>
      <c r="I30" s="74">
        <f>VLOOKUP(A30,'M3 Painel CSJT'!A:D,4,FALSE)*100</f>
        <v>49.159021406727824</v>
      </c>
      <c r="J30" s="8">
        <f t="shared" si="2"/>
        <v>1.0526092965152329</v>
      </c>
      <c r="K30" s="9">
        <f>ROUND(VLOOKUP(A30,'M5 Painel CSJT'!A:G,7,FALSE)*100,2)</f>
        <v>65.31</v>
      </c>
      <c r="L30" s="53">
        <f>VLOOKUP(A30,'M5 Painel CSJT'!A:D,4,FALSE)*100</f>
        <v>39.074074074074069</v>
      </c>
      <c r="M30" s="53">
        <f>VLOOKUP(A30,'M5 Painel CSJT'!A:E,5,FALSE)*100</f>
        <v>36.542318491776975</v>
      </c>
      <c r="N30" s="53">
        <f>VLOOKUP(A30,'M5 Painel CSJT'!A:F,6,FALSE)*100</f>
        <v>42.528735632183903</v>
      </c>
      <c r="O30" s="5">
        <f t="shared" si="3"/>
        <v>0.84183757594336517</v>
      </c>
    </row>
    <row r="31" spans="1:15" x14ac:dyDescent="0.35">
      <c r="A31" s="1" t="s">
        <v>26</v>
      </c>
      <c r="B31" s="73">
        <f>VLOOKUP(A31,'M1 Painel CSJT'!A:B,2,FALSE)*100</f>
        <v>85.6</v>
      </c>
      <c r="C31" s="8">
        <f t="shared" si="0"/>
        <v>0.87776866283839206</v>
      </c>
      <c r="D31" s="9">
        <f>VLOOKUP(A31,'M2 (prt1) Painel CSJT'!A:C,3,FALSE)*100</f>
        <v>106.22490594669787</v>
      </c>
      <c r="E31" s="74">
        <f>IFERROR(VLOOKUP(A31,'M2 (prt2) Painel CSJT'!A:B,2,FALSE)*100,"N/A")</f>
        <v>100</v>
      </c>
      <c r="F31" s="22">
        <f t="shared" si="4"/>
        <v>0.99972597310293865</v>
      </c>
      <c r="G31" s="8">
        <f t="shared" si="1"/>
        <v>1</v>
      </c>
      <c r="H31" s="9">
        <f>ROUND(VLOOKUP(A31,'M3 Painel CSJT'!A:G,6,FALSE)*100,2)</f>
        <v>104.17</v>
      </c>
      <c r="I31" s="74">
        <f>VLOOKUP(A31,'M3 Painel CSJT'!A:D,4,FALSE)*100</f>
        <v>44.85049833887043</v>
      </c>
      <c r="J31" s="8">
        <f t="shared" si="2"/>
        <v>0.96035376933632233</v>
      </c>
      <c r="K31" s="9">
        <f>ROUND(VLOOKUP(A31,'M5 Painel CSJT'!A:G,7,FALSE)*100,2)</f>
        <v>80.489999999999995</v>
      </c>
      <c r="L31" s="53">
        <f>VLOOKUP(A31,'M5 Painel CSJT'!A:D,4,FALSE)*100</f>
        <v>36.276351492381551</v>
      </c>
      <c r="M31" s="53">
        <f>VLOOKUP(A31,'M5 Painel CSJT'!A:E,5,FALSE)*100</f>
        <v>35.066981875492516</v>
      </c>
      <c r="N31" s="53">
        <f>VLOOKUP(A31,'M5 Painel CSJT'!A:F,6,FALSE)*100</f>
        <v>37.638703950288502</v>
      </c>
      <c r="O31" s="5">
        <f t="shared" si="3"/>
        <v>0.90676218659029495</v>
      </c>
    </row>
    <row r="32" spans="1:15" x14ac:dyDescent="0.35">
      <c r="A32" s="1" t="s">
        <v>27</v>
      </c>
      <c r="B32" s="73">
        <f>VLOOKUP(A32,'M1 Painel CSJT'!A:B,2,FALSE)*100</f>
        <v>88.26</v>
      </c>
      <c r="C32" s="8">
        <f t="shared" si="0"/>
        <v>0.90504511894995909</v>
      </c>
      <c r="D32" s="9">
        <f>VLOOKUP(A32,'M2 (prt1) Painel CSJT'!A:C,3,FALSE)*100</f>
        <v>106.38297872340425</v>
      </c>
      <c r="E32" s="74">
        <f>IFERROR(VLOOKUP(A32,'M2 (prt2) Painel CSJT'!A:B,2,FALSE)*100,"N/A")</f>
        <v>100</v>
      </c>
      <c r="F32" s="22">
        <f t="shared" si="4"/>
        <v>1.0012136605629132</v>
      </c>
      <c r="G32" s="8">
        <f t="shared" si="1"/>
        <v>1</v>
      </c>
      <c r="H32" s="9">
        <f>ROUND(VLOOKUP(A32,'M3 Painel CSJT'!A:G,6,FALSE)*100,2)</f>
        <v>111.2</v>
      </c>
      <c r="I32" s="74">
        <f>VLOOKUP(A32,'M3 Painel CSJT'!A:D,4,FALSE)*100</f>
        <v>46.109324758842448</v>
      </c>
      <c r="J32" s="8">
        <f t="shared" si="2"/>
        <v>0.98730817881079957</v>
      </c>
      <c r="K32" s="9">
        <f>ROUND(VLOOKUP(A32,'M5 Painel CSJT'!A:G,7,FALSE)*100,2)</f>
        <v>96.35</v>
      </c>
      <c r="L32" s="53">
        <f>VLOOKUP(A32,'M5 Painel CSJT'!A:D,4,FALSE)*100</f>
        <v>40.220535068691248</v>
      </c>
      <c r="M32" s="53">
        <f>VLOOKUP(A32,'M5 Painel CSJT'!A:E,5,FALSE)*100</f>
        <v>28.625314333612739</v>
      </c>
      <c r="N32" s="53">
        <f>VLOOKUP(A32,'M5 Painel CSJT'!A:F,6,FALSE)*100</f>
        <v>49.014621741894473</v>
      </c>
      <c r="O32" s="5">
        <f t="shared" si="3"/>
        <v>0.8178415265876362</v>
      </c>
    </row>
    <row r="33" spans="1:15" x14ac:dyDescent="0.35">
      <c r="A33" s="1" t="s">
        <v>28</v>
      </c>
      <c r="B33" s="73">
        <f>VLOOKUP(A33,'M1 Painel CSJT'!A:B,2,FALSE)*100</f>
        <v>82.97</v>
      </c>
      <c r="C33" s="8">
        <f t="shared" si="0"/>
        <v>0.8507998359310911</v>
      </c>
      <c r="D33" s="9">
        <f>VLOOKUP(A33,'M2 (prt1) Painel CSJT'!A:C,3,FALSE)*100</f>
        <v>106.38297872340425</v>
      </c>
      <c r="E33" s="74">
        <f>IFERROR(VLOOKUP(A33,'M2 (prt2) Painel CSJT'!A:B,2,FALSE)*100,"N/A")</f>
        <v>100</v>
      </c>
      <c r="F33" s="22">
        <f t="shared" si="4"/>
        <v>1.0012136605629132</v>
      </c>
      <c r="G33" s="8">
        <f t="shared" si="1"/>
        <v>1</v>
      </c>
      <c r="H33" s="9">
        <f>ROUND(VLOOKUP(A33,'M3 Painel CSJT'!A:G,6,FALSE)*100,2)</f>
        <v>106.74</v>
      </c>
      <c r="I33" s="74">
        <f>VLOOKUP(A33,'M3 Painel CSJT'!A:D,4,FALSE)*100</f>
        <v>54.160789844851905</v>
      </c>
      <c r="J33" s="8">
        <f t="shared" si="2"/>
        <v>1.1597088238517421</v>
      </c>
      <c r="K33" s="9">
        <f>ROUND(VLOOKUP(A33,'M5 Painel CSJT'!A:G,7,FALSE)*100,2)</f>
        <v>73.63</v>
      </c>
      <c r="L33" s="53">
        <f>VLOOKUP(A33,'M5 Painel CSJT'!A:D,4,FALSE)*100</f>
        <v>36.86274509803922</v>
      </c>
      <c r="M33" s="53">
        <f>VLOOKUP(A33,'M5 Painel CSJT'!A:E,5,FALSE)*100</f>
        <v>41.691729323308266</v>
      </c>
      <c r="N33" s="53">
        <f>VLOOKUP(A33,'M5 Painel CSJT'!A:F,6,FALSE)*100</f>
        <v>30.20725388601036</v>
      </c>
      <c r="O33" s="5">
        <f t="shared" si="3"/>
        <v>0.89233787970119682</v>
      </c>
    </row>
    <row r="34" spans="1:15" x14ac:dyDescent="0.35">
      <c r="A34" s="1" t="s">
        <v>29</v>
      </c>
      <c r="B34" s="73">
        <f>VLOOKUP(A34,'M1 Painel CSJT'!A:B,2,FALSE)*100</f>
        <v>71.58</v>
      </c>
      <c r="C34" s="8">
        <f t="shared" si="0"/>
        <v>0.73400328137817883</v>
      </c>
      <c r="D34" s="9">
        <f>VLOOKUP(A34,'M2 (prt1) Painel CSJT'!A:C,3,FALSE)*100</f>
        <v>106.19502293060673</v>
      </c>
      <c r="E34" s="74">
        <f>IFERROR(VLOOKUP(A34,'M2 (prt2) Painel CSJT'!A:B,2,FALSE)*100,"N/A")</f>
        <v>100</v>
      </c>
      <c r="F34" s="22">
        <f t="shared" si="4"/>
        <v>0.99944473183400351</v>
      </c>
      <c r="G34" s="8">
        <f t="shared" si="1"/>
        <v>1</v>
      </c>
      <c r="H34" s="9">
        <f>ROUND(VLOOKUP(A34,'M3 Painel CSJT'!A:G,6,FALSE)*100,2)</f>
        <v>100.48</v>
      </c>
      <c r="I34" s="74">
        <f>VLOOKUP(A34,'M3 Painel CSJT'!A:D,4,FALSE)*100</f>
        <v>48.343904157857651</v>
      </c>
      <c r="J34" s="8">
        <f t="shared" si="2"/>
        <v>1.0351557352083098</v>
      </c>
      <c r="K34" s="9">
        <f>ROUND(VLOOKUP(A34,'M5 Painel CSJT'!A:G,7,FALSE)*100,2)</f>
        <v>128.69999999999999</v>
      </c>
      <c r="L34" s="53">
        <f>VLOOKUP(A34,'M5 Painel CSJT'!A:D,4,FALSE)*100</f>
        <v>45.294700346706293</v>
      </c>
      <c r="M34" s="53">
        <f>VLOOKUP(A34,'M5 Painel CSJT'!A:E,5,FALSE)*100</f>
        <v>32.142857142857146</v>
      </c>
      <c r="N34" s="53">
        <f>VLOOKUP(A34,'M5 Painel CSJT'!A:F,6,FALSE)*100</f>
        <v>57.029053420805994</v>
      </c>
      <c r="O34" s="5">
        <f t="shared" si="3"/>
        <v>0.72622235159884374</v>
      </c>
    </row>
    <row r="35" spans="1:15" x14ac:dyDescent="0.35">
      <c r="A35" s="1" t="s">
        <v>30</v>
      </c>
      <c r="B35" s="73">
        <f>VLOOKUP(A35,'M1 Painel CSJT'!A:B,2,FALSE)*100</f>
        <v>95.240000000000009</v>
      </c>
      <c r="C35" s="8">
        <f t="shared" si="0"/>
        <v>0.97662018047580001</v>
      </c>
      <c r="D35" s="9">
        <f>VLOOKUP(A35,'M2 (prt1) Painel CSJT'!A:C,3,FALSE)*100</f>
        <v>106.38297872340425</v>
      </c>
      <c r="E35" s="74">
        <f>IFERROR(VLOOKUP(A35,'M2 (prt2) Painel CSJT'!A:B,2,FALSE)*100,"N/A")</f>
        <v>100</v>
      </c>
      <c r="F35" s="22">
        <f t="shared" si="4"/>
        <v>1.0012136605629132</v>
      </c>
      <c r="G35" s="8">
        <f t="shared" si="1"/>
        <v>1</v>
      </c>
      <c r="H35" s="9">
        <f>ROUND(VLOOKUP(A35,'M3 Painel CSJT'!A:G,6,FALSE)*100,2)</f>
        <v>96.87</v>
      </c>
      <c r="I35" s="74">
        <f>VLOOKUP(A35,'M3 Painel CSJT'!A:D,4,FALSE)*100</f>
        <v>45.664105378704726</v>
      </c>
      <c r="J35" s="8">
        <f t="shared" si="2"/>
        <v>0.97777499354569219</v>
      </c>
      <c r="K35" s="9">
        <f>ROUND(VLOOKUP(A35,'M5 Painel CSJT'!A:G,7,FALSE)*100,2)</f>
        <v>80.319999999999993</v>
      </c>
      <c r="L35" s="53">
        <f>VLOOKUP(A35,'M5 Painel CSJT'!A:D,4,FALSE)*100</f>
        <v>40.441297546517376</v>
      </c>
      <c r="M35" s="53">
        <f>VLOOKUP(A35,'M5 Painel CSJT'!A:E,5,FALSE)*100</f>
        <v>40.409285277947468</v>
      </c>
      <c r="N35" s="53">
        <f>VLOOKUP(A35,'M5 Painel CSJT'!A:F,6,FALSE)*100</f>
        <v>40.478742408002859</v>
      </c>
      <c r="O35" s="5">
        <f t="shared" si="3"/>
        <v>0.81337706246724251</v>
      </c>
    </row>
    <row r="36" spans="1:15" x14ac:dyDescent="0.35">
      <c r="A36" s="1" t="s">
        <v>31</v>
      </c>
      <c r="B36" s="73">
        <f>VLOOKUP(A36,'M1 Painel CSJT'!A:B,2,FALSE)*100</f>
        <v>90.4</v>
      </c>
      <c r="C36" s="8">
        <f t="shared" si="0"/>
        <v>0.92698933552091889</v>
      </c>
      <c r="D36" s="9">
        <f>VLOOKUP(A36,'M2 (prt1) Painel CSJT'!A:C,3,FALSE)*100</f>
        <v>106.38297872340425</v>
      </c>
      <c r="E36" s="74">
        <f>IFERROR(VLOOKUP(A36,'M2 (prt2) Painel CSJT'!A:B,2,FALSE)*100,"N/A")</f>
        <v>100</v>
      </c>
      <c r="F36" s="22">
        <f t="shared" si="4"/>
        <v>1.0012136605629132</v>
      </c>
      <c r="G36" s="8">
        <f t="shared" si="1"/>
        <v>1</v>
      </c>
      <c r="H36" s="9">
        <f>ROUND(VLOOKUP(A36,'M3 Painel CSJT'!A:G,6,FALSE)*100,2)</f>
        <v>117.1</v>
      </c>
      <c r="I36" s="74">
        <f>VLOOKUP(A36,'M3 Painel CSJT'!A:D,4,FALSE)*100</f>
        <v>47.719087635054017</v>
      </c>
      <c r="J36" s="8">
        <f t="shared" si="2"/>
        <v>1.0217769562639956</v>
      </c>
      <c r="K36" s="9">
        <f>ROUND(VLOOKUP(A36,'M5 Painel CSJT'!A:G,7,FALSE)*100,2)</f>
        <v>89.47</v>
      </c>
      <c r="L36" s="53">
        <f>VLOOKUP(A36,'M5 Painel CSJT'!A:D,4,FALSE)*100</f>
        <v>34.973666886109285</v>
      </c>
      <c r="M36" s="53">
        <f>VLOOKUP(A36,'M5 Painel CSJT'!A:E,5,FALSE)*100</f>
        <v>29.917184265010349</v>
      </c>
      <c r="N36" s="53">
        <f>VLOOKUP(A36,'M5 Painel CSJT'!A:F,6,FALSE)*100</f>
        <v>39.584644430459406</v>
      </c>
      <c r="O36" s="5">
        <f t="shared" si="3"/>
        <v>0.94053688759226828</v>
      </c>
    </row>
    <row r="37" spans="1:15" x14ac:dyDescent="0.35">
      <c r="A37" s="1" t="s">
        <v>32</v>
      </c>
      <c r="B37" s="73">
        <f>VLOOKUP(A37,'M1 Painel CSJT'!A:B,2,FALSE)*100</f>
        <v>105.52999999999999</v>
      </c>
      <c r="C37" s="8">
        <f t="shared" si="0"/>
        <v>1.0821369975389663</v>
      </c>
      <c r="D37" s="9">
        <f>VLOOKUP(A37,'M2 (prt1) Painel CSJT'!A:C,3,FALSE)*100</f>
        <v>106.38297872340425</v>
      </c>
      <c r="E37" s="74">
        <f>IFERROR(VLOOKUP(A37,'M2 (prt2) Painel CSJT'!A:B,2,FALSE)*100,"N/A")</f>
        <v>100</v>
      </c>
      <c r="F37" s="22">
        <f t="shared" si="4"/>
        <v>1.0012136605629132</v>
      </c>
      <c r="G37" s="8">
        <f t="shared" si="1"/>
        <v>1</v>
      </c>
      <c r="H37" s="9">
        <f>ROUND(VLOOKUP(A37,'M3 Painel CSJT'!A:G,6,FALSE)*100,2)</f>
        <v>95.49</v>
      </c>
      <c r="I37" s="74">
        <f>VLOOKUP(A37,'M3 Painel CSJT'!A:D,4,FALSE)*100</f>
        <v>46.686018384131586</v>
      </c>
      <c r="J37" s="8">
        <f t="shared" si="2"/>
        <v>0.99965653428756962</v>
      </c>
      <c r="K37" s="9">
        <f>ROUND(VLOOKUP(A37,'M5 Painel CSJT'!A:G,7,FALSE)*100,2)</f>
        <v>144.33000000000001</v>
      </c>
      <c r="L37" s="53">
        <f>VLOOKUP(A37,'M5 Painel CSJT'!A:D,4,FALSE)*100</f>
        <v>30.280504908835905</v>
      </c>
      <c r="M37" s="53">
        <f>VLOOKUP(A37,'M5 Painel CSJT'!A:E,5,FALSE)*100</f>
        <v>20.99125364431487</v>
      </c>
      <c r="N37" s="53">
        <f>VLOOKUP(A37,'M5 Painel CSJT'!A:F,6,FALSE)*100</f>
        <v>37.373237694781103</v>
      </c>
      <c r="O37" s="5">
        <f t="shared" si="3"/>
        <v>1.086310281145658</v>
      </c>
    </row>
    <row r="38" spans="1:15" x14ac:dyDescent="0.35">
      <c r="A38" s="1" t="s">
        <v>33</v>
      </c>
      <c r="B38" s="73">
        <f>VLOOKUP(A38,'M1 Painel CSJT'!A:B,2,FALSE)*100</f>
        <v>102.15</v>
      </c>
      <c r="C38" s="8">
        <f t="shared" si="0"/>
        <v>1.0474774405250207</v>
      </c>
      <c r="D38" s="9">
        <f>VLOOKUP(A38,'M2 (prt1) Painel CSJT'!A:C,3,FALSE)*100</f>
        <v>105.6220132103613</v>
      </c>
      <c r="E38" s="74">
        <f>IFERROR(VLOOKUP(A38,'M2 (prt2) Painel CSJT'!A:B,2,FALSE)*100,"N/A")</f>
        <v>100</v>
      </c>
      <c r="F38" s="22">
        <f t="shared" si="4"/>
        <v>0.99405190333427995</v>
      </c>
      <c r="G38" s="8">
        <f t="shared" si="1"/>
        <v>1</v>
      </c>
      <c r="H38" s="9">
        <f>ROUND(VLOOKUP(A38,'M3 Painel CSJT'!A:G,6,FALSE)*100,2)</f>
        <v>82.44</v>
      </c>
      <c r="I38" s="74">
        <f>VLOOKUP(A38,'M3 Painel CSJT'!A:D,4,FALSE)*100</f>
        <v>37.543167242229899</v>
      </c>
      <c r="J38" s="8">
        <f t="shared" si="2"/>
        <v>0.80388676846990581</v>
      </c>
      <c r="K38" s="9">
        <f>ROUND(VLOOKUP(A38,'M5 Painel CSJT'!A:G,7,FALSE)*100,2)</f>
        <v>109.76</v>
      </c>
      <c r="L38" s="53">
        <f>VLOOKUP(A38,'M5 Painel CSJT'!A:D,4,FALSE)*100</f>
        <v>38.321342925659472</v>
      </c>
      <c r="M38" s="53">
        <f>VLOOKUP(A38,'M5 Painel CSJT'!A:E,5,FALSE)*100</f>
        <v>43.048845947396671</v>
      </c>
      <c r="N38" s="53">
        <f>VLOOKUP(A38,'M5 Painel CSJT'!A:F,6,FALSE)*100</f>
        <v>31.356267299327801</v>
      </c>
      <c r="O38" s="5">
        <f t="shared" si="3"/>
        <v>0.85837346213471544</v>
      </c>
    </row>
    <row r="39" spans="1:15" x14ac:dyDescent="0.35">
      <c r="A39" s="1" t="s">
        <v>34</v>
      </c>
      <c r="B39" s="73">
        <f>VLOOKUP(A39,'M1 Painel CSJT'!A:B,2,FALSE)*100</f>
        <v>95.33</v>
      </c>
      <c r="C39" s="8">
        <f t="shared" si="0"/>
        <v>0.97754306808859726</v>
      </c>
      <c r="D39" s="9">
        <f>VLOOKUP(A39,'M2 (prt1) Painel CSJT'!A:C,3,FALSE)*100</f>
        <v>106.38297872340425</v>
      </c>
      <c r="E39" s="74">
        <f>IFERROR(VLOOKUP(A39,'M2 (prt2) Painel CSJT'!A:B,2,FALSE)*100,"N/A")</f>
        <v>100</v>
      </c>
      <c r="F39" s="22">
        <f t="shared" si="4"/>
        <v>1.0012136605629132</v>
      </c>
      <c r="G39" s="8">
        <f t="shared" si="1"/>
        <v>1</v>
      </c>
      <c r="H39" s="9">
        <f>ROUND(VLOOKUP(A39,'M3 Painel CSJT'!A:G,6,FALSE)*100,2)</f>
        <v>84.88</v>
      </c>
      <c r="I39" s="74">
        <f>VLOOKUP(A39,'M3 Painel CSJT'!A:D,4,FALSE)*100</f>
        <v>38.879456706281836</v>
      </c>
      <c r="J39" s="8">
        <f t="shared" si="2"/>
        <v>0.83249984237670094</v>
      </c>
      <c r="K39" s="9">
        <f>ROUND(VLOOKUP(A39,'M5 Painel CSJT'!A:G,7,FALSE)*100,2)</f>
        <v>78.150000000000006</v>
      </c>
      <c r="L39" s="53">
        <f>VLOOKUP(A39,'M5 Painel CSJT'!A:D,4,FALSE)*100</f>
        <v>42.085006693440427</v>
      </c>
      <c r="M39" s="53">
        <f>VLOOKUP(A39,'M5 Painel CSJT'!A:E,5,FALSE)*100</f>
        <v>32.297712529873678</v>
      </c>
      <c r="N39" s="53">
        <f>VLOOKUP(A39,'M5 Painel CSJT'!A:F,6,FALSE)*100</f>
        <v>51.493272070889397</v>
      </c>
      <c r="O39" s="5">
        <f t="shared" si="3"/>
        <v>0.78160909039078341</v>
      </c>
    </row>
    <row r="40" spans="1:15" x14ac:dyDescent="0.35">
      <c r="A40" s="1" t="s">
        <v>35</v>
      </c>
      <c r="B40" s="73">
        <f>VLOOKUP(A40,'M1 Painel CSJT'!A:B,2,FALSE)*100</f>
        <v>97.11999999999999</v>
      </c>
      <c r="C40" s="8">
        <f t="shared" si="0"/>
        <v>0.99589827727645608</v>
      </c>
      <c r="D40" s="9">
        <f>VLOOKUP(A40,'M2 (prt1) Painel CSJT'!A:C,3,FALSE)*100</f>
        <v>106.38297872340425</v>
      </c>
      <c r="E40" s="74">
        <f>IFERROR(VLOOKUP(A40,'M2 (prt2) Painel CSJT'!A:B,2,FALSE)*100,"N/A")</f>
        <v>100</v>
      </c>
      <c r="F40" s="22">
        <f t="shared" si="4"/>
        <v>1.0012136605629132</v>
      </c>
      <c r="G40" s="8">
        <f t="shared" si="1"/>
        <v>1</v>
      </c>
      <c r="H40" s="9">
        <f>ROUND(VLOOKUP(A40,'M3 Painel CSJT'!A:G,6,FALSE)*100,2)</f>
        <v>97.9</v>
      </c>
      <c r="I40" s="74">
        <f>VLOOKUP(A40,'M3 Painel CSJT'!A:D,4,FALSE)*100</f>
        <v>55.860612460401271</v>
      </c>
      <c r="J40" s="8">
        <f t="shared" si="2"/>
        <v>1.1961059903606186</v>
      </c>
      <c r="K40" s="9">
        <f>ROUND(VLOOKUP(A40,'M5 Painel CSJT'!A:G,7,FALSE)*100,2)</f>
        <v>102</v>
      </c>
      <c r="L40" s="53">
        <f>VLOOKUP(A40,'M5 Painel CSJT'!A:D,4,FALSE)*100</f>
        <v>39.79126855798912</v>
      </c>
      <c r="M40" s="53">
        <f>VLOOKUP(A40,'M5 Painel CSJT'!A:E,5,FALSE)*100</f>
        <v>30.428816466552316</v>
      </c>
      <c r="N40" s="53">
        <f>VLOOKUP(A40,'M5 Painel CSJT'!A:F,6,FALSE)*100</f>
        <v>46.81069958847737</v>
      </c>
      <c r="O40" s="5">
        <f t="shared" si="3"/>
        <v>0.82666436614888184</v>
      </c>
    </row>
    <row r="41" spans="1:15" x14ac:dyDescent="0.35">
      <c r="A41" s="1" t="s">
        <v>36</v>
      </c>
      <c r="B41" s="73">
        <f>VLOOKUP(A41,'M1 Painel CSJT'!A:B,2,FALSE)*100</f>
        <v>97.54</v>
      </c>
      <c r="C41" s="8">
        <f t="shared" si="0"/>
        <v>1.0002050861361773</v>
      </c>
      <c r="D41" s="9">
        <f>VLOOKUP(A41,'M2 (prt1) Painel CSJT'!A:C,3,FALSE)*100</f>
        <v>106.23121983792151</v>
      </c>
      <c r="E41" s="74">
        <f>IFERROR(VLOOKUP(A41,'M2 (prt2) Painel CSJT'!A:B,2,FALSE)*100,"N/A")</f>
        <v>100</v>
      </c>
      <c r="F41" s="22">
        <f t="shared" si="4"/>
        <v>0.99978539571189617</v>
      </c>
      <c r="G41" s="8">
        <f t="shared" si="1"/>
        <v>1</v>
      </c>
      <c r="H41" s="9">
        <f>ROUND(VLOOKUP(A41,'M3 Painel CSJT'!A:G,6,FALSE)*100,2)</f>
        <v>101.29</v>
      </c>
      <c r="I41" s="74">
        <f>VLOOKUP(A41,'M3 Painel CSJT'!A:D,4,FALSE)*100</f>
        <v>47.778925619834709</v>
      </c>
      <c r="J41" s="8">
        <f t="shared" si="2"/>
        <v>1.0230582270717232</v>
      </c>
      <c r="K41" s="9">
        <f>ROUND(VLOOKUP(A41,'M5 Painel CSJT'!A:G,7,FALSE)*100,2)</f>
        <v>90.22</v>
      </c>
      <c r="L41" s="53">
        <f>VLOOKUP(A41,'M5 Painel CSJT'!A:D,4,FALSE)*100</f>
        <v>43.470715835141</v>
      </c>
      <c r="M41" s="53">
        <f>VLOOKUP(A41,'M5 Painel CSJT'!A:E,5,FALSE)*100</f>
        <v>34.037025008119521</v>
      </c>
      <c r="N41" s="53">
        <f>VLOOKUP(A41,'M5 Painel CSJT'!A:F,6,FALSE)*100</f>
        <v>51.042752867570385</v>
      </c>
      <c r="O41" s="5">
        <f t="shared" si="3"/>
        <v>0.7566938608855166</v>
      </c>
    </row>
    <row r="42" spans="1:15" x14ac:dyDescent="0.35">
      <c r="A42" s="1" t="s">
        <v>37</v>
      </c>
      <c r="B42" s="73">
        <f>VLOOKUP(A42,'M1 Painel CSJT'!A:B,2,FALSE)*100</f>
        <v>90.710000000000008</v>
      </c>
      <c r="C42" s="8">
        <f t="shared" si="0"/>
        <v>0.93016817063166546</v>
      </c>
      <c r="D42" s="9">
        <f>VLOOKUP(A42,'M2 (prt1) Painel CSJT'!A:C,3,FALSE)*100</f>
        <v>106.38297872340425</v>
      </c>
      <c r="E42" s="74">
        <f>IFERROR(VLOOKUP(A42,'M2 (prt2) Painel CSJT'!A:B,2,FALSE)*100,"N/A")</f>
        <v>100</v>
      </c>
      <c r="F42" s="22">
        <f t="shared" si="4"/>
        <v>1.0012136605629132</v>
      </c>
      <c r="G42" s="8">
        <f t="shared" si="1"/>
        <v>1</v>
      </c>
      <c r="H42" s="9">
        <f>ROUND(VLOOKUP(A42,'M3 Painel CSJT'!A:G,6,FALSE)*100,2)</f>
        <v>111.48</v>
      </c>
      <c r="I42" s="74">
        <f>VLOOKUP(A42,'M3 Painel CSJT'!A:D,4,FALSE)*100</f>
        <v>47.068676716917921</v>
      </c>
      <c r="J42" s="8">
        <f t="shared" si="2"/>
        <v>1.0078501416246104</v>
      </c>
      <c r="K42" s="9">
        <f>ROUND(VLOOKUP(A42,'M5 Painel CSJT'!A:G,7,FALSE)*100,2)</f>
        <v>99.6</v>
      </c>
      <c r="L42" s="53">
        <f>VLOOKUP(A42,'M5 Painel CSJT'!A:D,4,FALSE)*100</f>
        <v>33.949870354364734</v>
      </c>
      <c r="M42" s="53">
        <f>VLOOKUP(A42,'M5 Painel CSJT'!A:E,5,FALSE)*100</f>
        <v>34.924787442773052</v>
      </c>
      <c r="N42" s="53">
        <f>VLOOKUP(A42,'M5 Painel CSJT'!A:F,6,FALSE)*100</f>
        <v>32.856618995232857</v>
      </c>
      <c r="O42" s="5">
        <f t="shared" si="3"/>
        <v>0.96889983547524849</v>
      </c>
    </row>
    <row r="43" spans="1:15" x14ac:dyDescent="0.35">
      <c r="A43" s="1" t="s">
        <v>38</v>
      </c>
      <c r="B43" s="73">
        <f>VLOOKUP(A43,'M1 Painel CSJT'!A:B,2,FALSE)*100</f>
        <v>99.11</v>
      </c>
      <c r="C43" s="8">
        <f t="shared" si="0"/>
        <v>1.0163043478260869</v>
      </c>
      <c r="D43" s="9">
        <f>VLOOKUP(A43,'M2 (prt1) Painel CSJT'!A:C,3,FALSE)*100</f>
        <v>106.26371529434215</v>
      </c>
      <c r="E43" s="74">
        <f>IFERROR(VLOOKUP(A43,'M2 (prt2) Painel CSJT'!A:B,2,FALSE)*100,"N/A")</f>
        <v>100</v>
      </c>
      <c r="F43" s="22">
        <f t="shared" si="4"/>
        <v>1.0000912237237172</v>
      </c>
      <c r="G43" s="8">
        <f t="shared" si="1"/>
        <v>1</v>
      </c>
      <c r="H43" s="9">
        <f>ROUND(VLOOKUP(A43,'M3 Painel CSJT'!A:G,6,FALSE)*100,2)</f>
        <v>98.48</v>
      </c>
      <c r="I43" s="74">
        <f>VLOOKUP(A43,'M3 Painel CSJT'!A:D,4,FALSE)*100</f>
        <v>44.851380042462843</v>
      </c>
      <c r="J43" s="8">
        <f t="shared" si="2"/>
        <v>0.9603726486665366</v>
      </c>
      <c r="K43" s="9">
        <f>ROUND(VLOOKUP(A43,'M5 Painel CSJT'!A:G,7,FALSE)*100,2)</f>
        <v>121.26</v>
      </c>
      <c r="L43" s="53">
        <f>VLOOKUP(A43,'M5 Painel CSJT'!A:D,4,FALSE)*100</f>
        <v>36.777332570120208</v>
      </c>
      <c r="M43" s="53">
        <f>VLOOKUP(A43,'M5 Painel CSJT'!A:E,5,FALSE)*100</f>
        <v>29.930743751881963</v>
      </c>
      <c r="N43" s="53">
        <f>VLOOKUP(A43,'M5 Painel CSJT'!A:F,6,FALSE)*100</f>
        <v>42.977911098991001</v>
      </c>
      <c r="O43" s="5">
        <f t="shared" si="3"/>
        <v>0.89441026583517913</v>
      </c>
    </row>
    <row r="44" spans="1:15" x14ac:dyDescent="0.35">
      <c r="A44" s="1" t="s">
        <v>39</v>
      </c>
      <c r="B44" s="73">
        <f>VLOOKUP(A44,'M1 Painel CSJT'!A:B,2,FALSE)*100</f>
        <v>100.18</v>
      </c>
      <c r="C44" s="8">
        <f t="shared" si="0"/>
        <v>1.027276456111567</v>
      </c>
      <c r="D44" s="9">
        <f>VLOOKUP(A44,'M2 (prt1) Painel CSJT'!A:C,3,FALSE)*100</f>
        <v>106.38297872340425</v>
      </c>
      <c r="E44" s="74">
        <f>IFERROR(VLOOKUP(A44,'M2 (prt2) Painel CSJT'!A:B,2,FALSE)*100,"N/A")</f>
        <v>100</v>
      </c>
      <c r="F44" s="22">
        <f t="shared" si="4"/>
        <v>1.0012136605629132</v>
      </c>
      <c r="G44" s="8">
        <f t="shared" si="1"/>
        <v>1</v>
      </c>
      <c r="H44" s="9">
        <f>ROUND(VLOOKUP(A44,'M3 Painel CSJT'!A:G,6,FALSE)*100,2)</f>
        <v>111.95</v>
      </c>
      <c r="I44" s="74">
        <f>VLOOKUP(A44,'M3 Painel CSJT'!A:D,4,FALSE)*100</f>
        <v>45.131375579598142</v>
      </c>
      <c r="J44" s="8">
        <f t="shared" si="2"/>
        <v>0.96636800611950358</v>
      </c>
      <c r="K44" s="9">
        <f>ROUND(VLOOKUP(A44,'M5 Painel CSJT'!A:G,7,FALSE)*100,2)</f>
        <v>95.22</v>
      </c>
      <c r="L44" s="53">
        <f>VLOOKUP(A44,'M5 Painel CSJT'!A:D,4,FALSE)*100</f>
        <v>27.313892410795145</v>
      </c>
      <c r="M44" s="53">
        <f>VLOOKUP(A44,'M5 Painel CSJT'!A:E,5,FALSE)*100</f>
        <v>27.411842980705259</v>
      </c>
      <c r="N44" s="53">
        <f>VLOOKUP(A44,'M5 Painel CSJT'!A:F,6,FALSE)*100</f>
        <v>27.196819085487078</v>
      </c>
      <c r="O44" s="5">
        <f t="shared" si="3"/>
        <v>1.2042964549332944</v>
      </c>
    </row>
    <row r="45" spans="1:15" x14ac:dyDescent="0.35">
      <c r="A45" s="1" t="s">
        <v>40</v>
      </c>
      <c r="B45" s="73">
        <f>VLOOKUP(A45,'M1 Painel CSJT'!A:B,2,FALSE)*100</f>
        <v>83.63000000000001</v>
      </c>
      <c r="C45" s="8">
        <f t="shared" si="0"/>
        <v>0.85756767842493864</v>
      </c>
      <c r="D45" s="9">
        <f>VLOOKUP(A45,'M2 (prt1) Painel CSJT'!A:C,3,FALSE)*100</f>
        <v>106.38297872340425</v>
      </c>
      <c r="E45" s="74">
        <f>IFERROR(VLOOKUP(A45,'M2 (prt2) Painel CSJT'!A:B,2,FALSE)*100,"N/A")</f>
        <v>100</v>
      </c>
      <c r="F45" s="22">
        <f t="shared" si="4"/>
        <v>1.0012136605629132</v>
      </c>
      <c r="G45" s="8">
        <f t="shared" si="1"/>
        <v>1</v>
      </c>
      <c r="H45" s="9">
        <f>ROUND(VLOOKUP(A45,'M3 Painel CSJT'!A:G,6,FALSE)*100,2)</f>
        <v>130</v>
      </c>
      <c r="I45" s="74">
        <f>VLOOKUP(A45,'M3 Painel CSJT'!A:D,4,FALSE)*100</f>
        <v>50.062189054726367</v>
      </c>
      <c r="J45" s="8">
        <f t="shared" si="2"/>
        <v>1.0719482222177887</v>
      </c>
      <c r="K45" s="9">
        <f>ROUND(VLOOKUP(A45,'M5 Painel CSJT'!A:G,7,FALSE)*100,2)</f>
        <v>84.66</v>
      </c>
      <c r="L45" s="53">
        <f>VLOOKUP(A45,'M5 Painel CSJT'!A:D,4,FALSE)*100</f>
        <v>45.385878489326764</v>
      </c>
      <c r="M45" s="53">
        <f>VLOOKUP(A45,'M5 Painel CSJT'!A:E,5,FALSE)*100</f>
        <v>38.008325328210049</v>
      </c>
      <c r="N45" s="53">
        <f>VLOOKUP(A45,'M5 Painel CSJT'!A:F,6,FALSE)*100</f>
        <v>53.151331311088647</v>
      </c>
      <c r="O45" s="5">
        <f t="shared" si="3"/>
        <v>0.72476340429293606</v>
      </c>
    </row>
    <row r="46" spans="1:15" x14ac:dyDescent="0.35">
      <c r="A46" s="1" t="s">
        <v>41</v>
      </c>
      <c r="B46" s="73">
        <f>VLOOKUP(A46,'M1 Painel CSJT'!A:B,2,FALSE)*100</f>
        <v>78.05</v>
      </c>
      <c r="C46" s="8">
        <f t="shared" si="0"/>
        <v>0.80034864643150128</v>
      </c>
      <c r="D46" s="9">
        <f>VLOOKUP(A46,'M2 (prt1) Painel CSJT'!A:C,3,FALSE)*100</f>
        <v>105.66486797020866</v>
      </c>
      <c r="E46" s="74">
        <f>IFERROR(VLOOKUP(A46,'M2 (prt2) Painel CSJT'!A:B,2,FALSE)*100,"N/A")</f>
        <v>100</v>
      </c>
      <c r="F46" s="22">
        <f t="shared" si="4"/>
        <v>0.99445522698148558</v>
      </c>
      <c r="G46" s="8">
        <f t="shared" si="1"/>
        <v>1</v>
      </c>
      <c r="H46" s="9">
        <f>ROUND(VLOOKUP(A46,'M3 Painel CSJT'!A:G,6,FALSE)*100,2)</f>
        <v>113.68</v>
      </c>
      <c r="I46" s="74">
        <f>VLOOKUP(A46,'M3 Painel CSJT'!A:D,4,FALSE)*100</f>
        <v>56.36363636363636</v>
      </c>
      <c r="J46" s="8">
        <f t="shared" si="2"/>
        <v>1.2068769052763937</v>
      </c>
      <c r="K46" s="9">
        <f>ROUND(VLOOKUP(A46,'M5 Painel CSJT'!A:G,7,FALSE)*100,2)</f>
        <v>78.53</v>
      </c>
      <c r="L46" s="53">
        <f>VLOOKUP(A46,'M5 Painel CSJT'!A:D,4,FALSE)*100</f>
        <v>45.21880064829822</v>
      </c>
      <c r="M46" s="53">
        <f>VLOOKUP(A46,'M5 Painel CSJT'!A:E,5,FALSE)*100</f>
        <v>50.614035087719301</v>
      </c>
      <c r="N46" s="53">
        <f>VLOOKUP(A46,'M5 Painel CSJT'!A:F,6,FALSE)*100</f>
        <v>36.568213783403657</v>
      </c>
      <c r="O46" s="5">
        <f t="shared" si="3"/>
        <v>0.72744131487680119</v>
      </c>
    </row>
    <row r="47" spans="1:15" x14ac:dyDescent="0.35">
      <c r="A47" s="1" t="s">
        <v>42</v>
      </c>
      <c r="B47" s="73">
        <f>VLOOKUP(A47,'M1 Painel CSJT'!A:B,2,FALSE)*100</f>
        <v>90.22</v>
      </c>
      <c r="C47" s="8">
        <f t="shared" si="0"/>
        <v>0.92514356029532407</v>
      </c>
      <c r="D47" s="9">
        <f>VLOOKUP(A47,'M2 (prt1) Painel CSJT'!A:C,3,FALSE)*100</f>
        <v>106.38297872340425</v>
      </c>
      <c r="E47" s="74">
        <f>IFERROR(VLOOKUP(A47,'M2 (prt2) Painel CSJT'!A:B,2,FALSE)*100,"N/A")</f>
        <v>100</v>
      </c>
      <c r="F47" s="22">
        <f t="shared" si="4"/>
        <v>1.0012136605629132</v>
      </c>
      <c r="G47" s="8">
        <f t="shared" si="1"/>
        <v>1</v>
      </c>
      <c r="H47" s="9">
        <f>ROUND(VLOOKUP(A47,'M3 Painel CSJT'!A:G,6,FALSE)*100,2)</f>
        <v>93.35</v>
      </c>
      <c r="I47" s="74">
        <f>VLOOKUP(A47,'M3 Painel CSJT'!A:D,4,FALSE)*100</f>
        <v>52.335640138408301</v>
      </c>
      <c r="J47" s="8">
        <f t="shared" si="2"/>
        <v>1.1206281120401831</v>
      </c>
      <c r="K47" s="9">
        <f>ROUND(VLOOKUP(A47,'M5 Painel CSJT'!A:G,7,FALSE)*100,2)</f>
        <v>86.37</v>
      </c>
      <c r="L47" s="53">
        <f>VLOOKUP(A47,'M5 Painel CSJT'!A:D,4,FALSE)*100</f>
        <v>33.271490414347561</v>
      </c>
      <c r="M47" s="53">
        <f>VLOOKUP(A47,'M5 Painel CSJT'!A:E,5,FALSE)*100</f>
        <v>32.040926225094239</v>
      </c>
      <c r="N47" s="53">
        <f>VLOOKUP(A47,'M5 Painel CSJT'!A:F,6,FALSE)*100</f>
        <v>34.931009440813362</v>
      </c>
      <c r="O47" s="5">
        <f t="shared" si="3"/>
        <v>0.9886549532678951</v>
      </c>
    </row>
    <row r="48" spans="1:15" x14ac:dyDescent="0.35">
      <c r="A48" s="1" t="s">
        <v>43</v>
      </c>
      <c r="B48" s="73">
        <f>VLOOKUP(A48,'M1 Painel CSJT'!A:B,2,FALSE)*100</f>
        <v>78.820000000000007</v>
      </c>
      <c r="C48" s="8">
        <f t="shared" si="0"/>
        <v>0.80824446267432337</v>
      </c>
      <c r="D48" s="9">
        <f>VLOOKUP(A48,'M2 (prt1) Painel CSJT'!A:C,3,FALSE)*100</f>
        <v>106.38297872340425</v>
      </c>
      <c r="E48" s="74">
        <f>IFERROR(VLOOKUP(A48,'M2 (prt2) Painel CSJT'!A:B,2,FALSE)*100,"N/A")</f>
        <v>100</v>
      </c>
      <c r="F48" s="22">
        <f t="shared" si="4"/>
        <v>1.0012136605629132</v>
      </c>
      <c r="G48" s="8">
        <f t="shared" si="1"/>
        <v>1</v>
      </c>
      <c r="H48" s="9">
        <f>ROUND(VLOOKUP(A48,'M3 Painel CSJT'!A:G,6,FALSE)*100,2)</f>
        <v>97.09</v>
      </c>
      <c r="I48" s="74">
        <f>VLOOKUP(A48,'M3 Painel CSJT'!A:D,4,FALSE)*100</f>
        <v>52.626552053486151</v>
      </c>
      <c r="J48" s="8">
        <f t="shared" si="2"/>
        <v>1.1268572146039719</v>
      </c>
      <c r="K48" s="9">
        <f>ROUND(VLOOKUP(A48,'M5 Painel CSJT'!A:G,7,FALSE)*100,2)</f>
        <v>85.26</v>
      </c>
      <c r="L48" s="53">
        <f>VLOOKUP(A48,'M5 Painel CSJT'!A:D,4,FALSE)*100</f>
        <v>32.181818181818187</v>
      </c>
      <c r="M48" s="53">
        <f>VLOOKUP(A48,'M5 Painel CSJT'!A:E,5,FALSE)*100</f>
        <v>40.434332988624611</v>
      </c>
      <c r="N48" s="53">
        <f>VLOOKUP(A48,'M5 Painel CSJT'!A:F,6,FALSE)*100</f>
        <v>20.497803806734993</v>
      </c>
      <c r="O48" s="5">
        <f t="shared" si="3"/>
        <v>1.0221306830741526</v>
      </c>
    </row>
    <row r="49" spans="1:15" x14ac:dyDescent="0.35">
      <c r="A49" s="1" t="s">
        <v>44</v>
      </c>
      <c r="B49" s="73">
        <f>VLOOKUP(A49,'M1 Painel CSJT'!A:B,2,FALSE)*100</f>
        <v>114.95</v>
      </c>
      <c r="C49" s="8">
        <f t="shared" si="0"/>
        <v>1.178732567678425</v>
      </c>
      <c r="D49" s="9">
        <f>VLOOKUP(A49,'M2 (prt1) Painel CSJT'!A:C,3,FALSE)*100</f>
        <v>106.048090018084</v>
      </c>
      <c r="E49" s="74">
        <f>IFERROR(VLOOKUP(A49,'M2 (prt2) Painel CSJT'!A:B,2,FALSE)*100,"N/A")</f>
        <v>100</v>
      </c>
      <c r="F49" s="22">
        <f t="shared" si="4"/>
        <v>0.99806188618548541</v>
      </c>
      <c r="G49" s="8">
        <f t="shared" si="1"/>
        <v>1</v>
      </c>
      <c r="H49" s="9">
        <f>ROUND(VLOOKUP(A49,'M3 Painel CSJT'!A:G,6,FALSE)*100,2)</f>
        <v>89.88</v>
      </c>
      <c r="I49" s="74">
        <f>VLOOKUP(A49,'M3 Painel CSJT'!A:D,4,FALSE)*100</f>
        <v>39.460953697304767</v>
      </c>
      <c r="J49" s="8">
        <f t="shared" si="2"/>
        <v>0.84495104911619479</v>
      </c>
      <c r="K49" s="9">
        <f>ROUND(VLOOKUP(A49,'M5 Painel CSJT'!A:G,7,FALSE)*100,2)</f>
        <v>100.95</v>
      </c>
      <c r="L49" s="53">
        <f>VLOOKUP(A49,'M5 Painel CSJT'!A:D,4,FALSE)*100</f>
        <v>38.685193834656701</v>
      </c>
      <c r="M49" s="53">
        <f>VLOOKUP(A49,'M5 Painel CSJT'!A:E,5,FALSE)*100</f>
        <v>31.972361809045225</v>
      </c>
      <c r="N49" s="53">
        <f>VLOOKUP(A49,'M5 Painel CSJT'!A:F,6,FALSE)*100</f>
        <v>47.14889123548047</v>
      </c>
      <c r="O49" s="5">
        <f t="shared" si="3"/>
        <v>0.85030009003810159</v>
      </c>
    </row>
    <row r="50" spans="1:15" x14ac:dyDescent="0.35">
      <c r="A50" s="1" t="s">
        <v>45</v>
      </c>
      <c r="B50" s="73">
        <f>VLOOKUP(A50,'M1 Painel CSJT'!A:B,2,FALSE)*100</f>
        <v>97.09</v>
      </c>
      <c r="C50" s="8">
        <f t="shared" si="0"/>
        <v>0.99559064807219044</v>
      </c>
      <c r="D50" s="9">
        <f>VLOOKUP(A50,'M2 (prt1) Painel CSJT'!A:C,3,FALSE)*100</f>
        <v>106.38297872340425</v>
      </c>
      <c r="E50" s="74">
        <f>IFERROR(VLOOKUP(A50,'M2 (prt2) Painel CSJT'!A:B,2,FALSE)*100,"N/A")</f>
        <v>100</v>
      </c>
      <c r="F50" s="22">
        <f t="shared" si="4"/>
        <v>1.0012136605629132</v>
      </c>
      <c r="G50" s="8">
        <f t="shared" si="1"/>
        <v>1</v>
      </c>
      <c r="H50" s="9">
        <f>ROUND(VLOOKUP(A50,'M3 Painel CSJT'!A:G,6,FALSE)*100,2)</f>
        <v>98.4</v>
      </c>
      <c r="I50" s="74">
        <f>VLOOKUP(A50,'M3 Painel CSJT'!A:D,4,FALSE)*100</f>
        <v>55.380434782608702</v>
      </c>
      <c r="J50" s="8">
        <f t="shared" si="2"/>
        <v>1.1858242664133152</v>
      </c>
      <c r="K50" s="9">
        <f>ROUND(VLOOKUP(A50,'M5 Painel CSJT'!A:G,7,FALSE)*100,2)</f>
        <v>107.6</v>
      </c>
      <c r="L50" s="53">
        <f>VLOOKUP(A50,'M5 Painel CSJT'!A:D,4,FALSE)*100</f>
        <v>28.943560057887119</v>
      </c>
      <c r="M50" s="53">
        <f>VLOOKUP(A50,'M5 Painel CSJT'!A:E,5,FALSE)*100</f>
        <v>27.752212389380531</v>
      </c>
      <c r="N50" s="53">
        <f>VLOOKUP(A50,'M5 Painel CSJT'!A:F,6,FALSE)*100</f>
        <v>30.188679245283019</v>
      </c>
      <c r="O50" s="5">
        <f t="shared" si="3"/>
        <v>1.1364885223159127</v>
      </c>
    </row>
    <row r="51" spans="1:15" x14ac:dyDescent="0.35">
      <c r="A51" s="1" t="s">
        <v>46</v>
      </c>
      <c r="B51" s="73">
        <f>VLOOKUP(A51,'M1 Painel CSJT'!A:B,2,FALSE)*100</f>
        <v>102.33000000000001</v>
      </c>
      <c r="C51" s="8">
        <f t="shared" si="0"/>
        <v>1.0493232157506154</v>
      </c>
      <c r="D51" s="9">
        <f>VLOOKUP(A51,'M2 (prt1) Painel CSJT'!A:C,3,FALSE)*100</f>
        <v>106.38297872340425</v>
      </c>
      <c r="E51" s="74">
        <f>IFERROR(VLOOKUP(A51,'M2 (prt2) Painel CSJT'!A:B,2,FALSE)*100,"N/A")</f>
        <v>100</v>
      </c>
      <c r="F51" s="22">
        <f t="shared" si="4"/>
        <v>1.0012136605629132</v>
      </c>
      <c r="G51" s="8">
        <f t="shared" si="1"/>
        <v>1</v>
      </c>
      <c r="H51" s="9">
        <f>ROUND(VLOOKUP(A51,'M3 Painel CSJT'!A:G,6,FALSE)*100,2)</f>
        <v>90.67</v>
      </c>
      <c r="I51" s="74">
        <f>VLOOKUP(A51,'M3 Painel CSJT'!A:D,4,FALSE)*100</f>
        <v>44.639912039582185</v>
      </c>
      <c r="J51" s="8">
        <f t="shared" si="2"/>
        <v>0.95584462554121807</v>
      </c>
      <c r="K51" s="9">
        <f>ROUND(VLOOKUP(A51,'M5 Painel CSJT'!A:G,7,FALSE)*100,2)</f>
        <v>113.73</v>
      </c>
      <c r="L51" s="53">
        <f>VLOOKUP(A51,'M5 Painel CSJT'!A:D,4,FALSE)*100</f>
        <v>35.052111903455838</v>
      </c>
      <c r="M51" s="53">
        <f>VLOOKUP(A51,'M5 Painel CSJT'!A:E,5,FALSE)*100</f>
        <v>22.391952309985097</v>
      </c>
      <c r="N51" s="53">
        <f>VLOOKUP(A51,'M5 Painel CSJT'!A:F,6,FALSE)*100</f>
        <v>47.253141831238779</v>
      </c>
      <c r="O51" s="5">
        <f t="shared" si="3"/>
        <v>0.93843200921388525</v>
      </c>
    </row>
    <row r="52" spans="1:15" x14ac:dyDescent="0.35">
      <c r="A52" s="1" t="s">
        <v>47</v>
      </c>
      <c r="B52" s="73">
        <f>VLOOKUP(A52,'M1 Painel CSJT'!A:B,2,FALSE)*100</f>
        <v>89.66</v>
      </c>
      <c r="C52" s="8">
        <f t="shared" si="0"/>
        <v>0.91940114848236254</v>
      </c>
      <c r="D52" s="9">
        <f>VLOOKUP(A52,'M2 (prt1) Painel CSJT'!A:C,3,FALSE)*100</f>
        <v>106.38297872340425</v>
      </c>
      <c r="E52" s="74">
        <f>IFERROR(VLOOKUP(A52,'M2 (prt2) Painel CSJT'!A:B,2,FALSE)*100,"N/A")</f>
        <v>100</v>
      </c>
      <c r="F52" s="22">
        <f t="shared" si="4"/>
        <v>1.0012136605629132</v>
      </c>
      <c r="G52" s="8">
        <f t="shared" si="1"/>
        <v>1</v>
      </c>
      <c r="H52" s="9">
        <f>ROUND(VLOOKUP(A52,'M3 Painel CSJT'!A:G,6,FALSE)*100,2)</f>
        <v>95.78</v>
      </c>
      <c r="I52" s="74">
        <f>VLOOKUP(A52,'M3 Painel CSJT'!A:D,4,FALSE)*100</f>
        <v>46.925329428989755</v>
      </c>
      <c r="J52" s="8">
        <f t="shared" si="2"/>
        <v>1.0047807418769015</v>
      </c>
      <c r="K52" s="9">
        <f>ROUND(VLOOKUP(A52,'M5 Painel CSJT'!A:G,7,FALSE)*100,2)</f>
        <v>86.58</v>
      </c>
      <c r="L52" s="53">
        <f>VLOOKUP(A52,'M5 Painel CSJT'!A:D,4,FALSE)*100</f>
        <v>32.246549262256067</v>
      </c>
      <c r="M52" s="53">
        <f>VLOOKUP(A52,'M5 Painel CSJT'!A:E,5,FALSE)*100</f>
        <v>36.396181384248209</v>
      </c>
      <c r="N52" s="53">
        <f>VLOOKUP(A52,'M5 Painel CSJT'!A:F,6,FALSE)*100</f>
        <v>26.066350710900476</v>
      </c>
      <c r="O52" s="5">
        <f t="shared" si="3"/>
        <v>1.0200788783081294</v>
      </c>
    </row>
    <row r="53" spans="1:15" x14ac:dyDescent="0.35">
      <c r="A53" s="1" t="s">
        <v>48</v>
      </c>
      <c r="B53" s="73">
        <f>VLOOKUP(A53,'M1 Painel CSJT'!A:B,2,FALSE)*100</f>
        <v>102.19</v>
      </c>
      <c r="C53" s="8">
        <f t="shared" si="0"/>
        <v>1.0478876127973749</v>
      </c>
      <c r="D53" s="9">
        <f>VLOOKUP(A53,'M2 (prt1) Painel CSJT'!A:C,3,FALSE)*100</f>
        <v>106.38297872340425</v>
      </c>
      <c r="E53" s="74">
        <f>IFERROR(VLOOKUP(A53,'M2 (prt2) Painel CSJT'!A:B,2,FALSE)*100,"N/A")</f>
        <v>100</v>
      </c>
      <c r="F53" s="22">
        <f t="shared" si="4"/>
        <v>1.0012136605629132</v>
      </c>
      <c r="G53" s="8">
        <f t="shared" si="1"/>
        <v>1</v>
      </c>
      <c r="H53" s="9">
        <f>ROUND(VLOOKUP(A53,'M3 Painel CSJT'!A:G,6,FALSE)*100,2)</f>
        <v>99.37</v>
      </c>
      <c r="I53" s="74">
        <f>VLOOKUP(A53,'M3 Painel CSJT'!A:D,4,FALSE)*100</f>
        <v>46.120058565153734</v>
      </c>
      <c r="J53" s="8">
        <f t="shared" si="2"/>
        <v>0.98753801463720414</v>
      </c>
      <c r="K53" s="9">
        <f>ROUND(VLOOKUP(A53,'M5 Painel CSJT'!A:G,7,FALSE)*100,2)</f>
        <v>109.63</v>
      </c>
      <c r="L53" s="53">
        <f>VLOOKUP(A53,'M5 Painel CSJT'!A:D,4,FALSE)*100</f>
        <v>27.253909843606255</v>
      </c>
      <c r="M53" s="53">
        <f>VLOOKUP(A53,'M5 Painel CSJT'!A:E,5,FALSE)*100</f>
        <v>16.547497446373853</v>
      </c>
      <c r="N53" s="53">
        <f>VLOOKUP(A53,'M5 Painel CSJT'!A:F,6,FALSE)*100</f>
        <v>36.02510460251046</v>
      </c>
      <c r="O53" s="5">
        <f t="shared" si="3"/>
        <v>1.2069469661237218</v>
      </c>
    </row>
    <row r="54" spans="1:15" x14ac:dyDescent="0.35">
      <c r="A54" s="1" t="s">
        <v>49</v>
      </c>
      <c r="B54" s="73">
        <f>VLOOKUP(A54,'M1 Painel CSJT'!A:B,2,FALSE)*100</f>
        <v>109.74999999999999</v>
      </c>
      <c r="C54" s="8">
        <f t="shared" si="0"/>
        <v>1.1254101722723542</v>
      </c>
      <c r="D54" s="9">
        <f>VLOOKUP(A54,'M2 (prt1) Painel CSJT'!A:C,3,FALSE)*100</f>
        <v>106.38297872340425</v>
      </c>
      <c r="E54" s="74">
        <f>IFERROR(VLOOKUP(A54,'M2 (prt2) Painel CSJT'!A:B,2,FALSE)*100,"N/A")</f>
        <v>100</v>
      </c>
      <c r="F54" s="22">
        <f t="shared" si="4"/>
        <v>1.0012136605629132</v>
      </c>
      <c r="G54" s="8">
        <f t="shared" si="1"/>
        <v>1</v>
      </c>
      <c r="H54" s="9">
        <f>ROUND(VLOOKUP(A54,'M3 Painel CSJT'!A:G,6,FALSE)*100,2)</f>
        <v>117.51</v>
      </c>
      <c r="I54" s="74">
        <f>VLOOKUP(A54,'M3 Painel CSJT'!A:D,4,FALSE)*100</f>
        <v>55.958549222797927</v>
      </c>
      <c r="J54" s="8">
        <f t="shared" si="2"/>
        <v>1.1982030448507068</v>
      </c>
      <c r="K54" s="9">
        <f>ROUND(VLOOKUP(A54,'M5 Painel CSJT'!A:G,7,FALSE)*100,2)</f>
        <v>123.06</v>
      </c>
      <c r="L54" s="53">
        <f>VLOOKUP(A54,'M5 Painel CSJT'!A:D,4,FALSE)*100</f>
        <v>24.001825233858089</v>
      </c>
      <c r="M54" s="53">
        <f>VLOOKUP(A54,'M5 Painel CSJT'!A:E,5,FALSE)*100</f>
        <v>19.401544401544403</v>
      </c>
      <c r="N54" s="53">
        <f>VLOOKUP(A54,'M5 Painel CSJT'!A:F,6,FALSE)*100</f>
        <v>28.126352228472523</v>
      </c>
      <c r="O54" s="5">
        <f t="shared" si="3"/>
        <v>1.3704800980863809</v>
      </c>
    </row>
    <row r="55" spans="1:15" x14ac:dyDescent="0.35">
      <c r="A55" s="1" t="s">
        <v>50</v>
      </c>
      <c r="B55" s="73">
        <f>VLOOKUP(A55,'M1 Painel CSJT'!A:B,2,FALSE)*100</f>
        <v>101.27999999999999</v>
      </c>
      <c r="C55" s="8">
        <f t="shared" si="0"/>
        <v>1.0385561936013123</v>
      </c>
      <c r="D55" s="9">
        <f>VLOOKUP(A55,'M2 (prt1) Painel CSJT'!A:C,3,FALSE)*100</f>
        <v>106.38297872340425</v>
      </c>
      <c r="E55" s="74">
        <f>IFERROR(VLOOKUP(A55,'M2 (prt2) Painel CSJT'!A:B,2,FALSE)*100,"N/A")</f>
        <v>100</v>
      </c>
      <c r="F55" s="22">
        <f t="shared" si="4"/>
        <v>1.0012136605629132</v>
      </c>
      <c r="G55" s="8">
        <f t="shared" si="1"/>
        <v>1</v>
      </c>
      <c r="H55" s="9">
        <f>ROUND(VLOOKUP(A55,'M3 Painel CSJT'!A:G,6,FALSE)*100,2)</f>
        <v>91.16</v>
      </c>
      <c r="I55" s="74">
        <f>VLOOKUP(A55,'M3 Painel CSJT'!A:D,4,FALSE)*100</f>
        <v>46.396396396396398</v>
      </c>
      <c r="J55" s="8">
        <f t="shared" si="2"/>
        <v>0.99345505207654339</v>
      </c>
      <c r="K55" s="9">
        <f>ROUND(VLOOKUP(A55,'M5 Painel CSJT'!A:G,7,FALSE)*100,2)</f>
        <v>104.05</v>
      </c>
      <c r="L55" s="53">
        <f>VLOOKUP(A55,'M5 Painel CSJT'!A:D,4,FALSE)*100</f>
        <v>25.126430662762843</v>
      </c>
      <c r="M55" s="53">
        <f>VLOOKUP(A55,'M5 Painel CSJT'!A:E,5,FALSE)*100</f>
        <v>22.905027932960895</v>
      </c>
      <c r="N55" s="53">
        <f>VLOOKUP(A55,'M5 Painel CSJT'!A:F,6,FALSE)*100</f>
        <v>27.572706935123044</v>
      </c>
      <c r="O55" s="5">
        <f t="shared" si="3"/>
        <v>1.3091403328328153</v>
      </c>
    </row>
    <row r="56" spans="1:15" x14ac:dyDescent="0.35">
      <c r="A56" s="1" t="s">
        <v>252</v>
      </c>
      <c r="B56" s="73">
        <f>VLOOKUP(A56,'M1 Painel CSJT'!A:B,2,FALSE)*100</f>
        <v>91.57</v>
      </c>
      <c r="C56" s="8">
        <f t="shared" si="0"/>
        <v>0.93898687448728457</v>
      </c>
      <c r="D56" s="9">
        <f>VLOOKUP(A56,'M2 (prt1) Painel CSJT'!A:C,3,FALSE)*100</f>
        <v>106.38297872340425</v>
      </c>
      <c r="E56" s="74">
        <f>IFERROR(VLOOKUP(A56,'M2 (prt2) Painel CSJT'!A:B,2,FALSE)*100,"N/A")</f>
        <v>100</v>
      </c>
      <c r="F56" s="22">
        <f t="shared" si="4"/>
        <v>1.0012136605629132</v>
      </c>
      <c r="G56" s="8">
        <f t="shared" si="1"/>
        <v>1</v>
      </c>
      <c r="H56" s="9">
        <f>ROUND(VLOOKUP(A56,'M3 Painel CSJT'!A:G,6,FALSE)*100,2)</f>
        <v>97.07</v>
      </c>
      <c r="I56" s="74">
        <f>VLOOKUP(A56,'M3 Painel CSJT'!A:D,4,FALSE)*100</f>
        <v>49.148418491484186</v>
      </c>
      <c r="J56" s="8">
        <f t="shared" si="2"/>
        <v>1.0523822633718496</v>
      </c>
      <c r="K56" s="9">
        <f>ROUND(VLOOKUP(A56,'M5 Painel CSJT'!A:G,7,FALSE)*100,2)</f>
        <v>77.83</v>
      </c>
      <c r="L56" s="53">
        <f>VLOOKUP(A56,'M5 Painel CSJT'!A:D,4,FALSE)*100</f>
        <v>24.714661984196663</v>
      </c>
      <c r="M56" s="53">
        <f>VLOOKUP(A56,'M5 Painel CSJT'!A:E,5,FALSE)*100</f>
        <v>25.301724137931036</v>
      </c>
      <c r="N56" s="53">
        <f>VLOOKUP(A56,'M5 Painel CSJT'!A:F,6,FALSE)*100</f>
        <v>24.105545617173522</v>
      </c>
      <c r="O56" s="5">
        <f t="shared" si="3"/>
        <v>1.3309517978349648</v>
      </c>
    </row>
    <row r="57" spans="1:15" x14ac:dyDescent="0.35">
      <c r="A57" s="1" t="s">
        <v>253</v>
      </c>
      <c r="B57" s="73">
        <f>VLOOKUP(A57,'M1 Painel CSJT'!A:B,2,FALSE)*100</f>
        <v>97.83</v>
      </c>
      <c r="C57" s="8">
        <f t="shared" si="0"/>
        <v>1.0031788351107465</v>
      </c>
      <c r="D57" s="9">
        <f>VLOOKUP(A57,'M2 (prt1) Painel CSJT'!A:C,3,FALSE)*100</f>
        <v>106.38297872340425</v>
      </c>
      <c r="E57" s="74">
        <f>IFERROR(VLOOKUP(A57,'M2 (prt2) Painel CSJT'!A:B,2,FALSE)*100,"N/A")</f>
        <v>100</v>
      </c>
      <c r="F57" s="22">
        <f t="shared" si="4"/>
        <v>1.0012136605629132</v>
      </c>
      <c r="G57" s="8">
        <f t="shared" si="1"/>
        <v>1</v>
      </c>
      <c r="H57" s="9">
        <f>ROUND(VLOOKUP(A57,'M3 Painel CSJT'!A:G,6,FALSE)*100,2)</f>
        <v>105.53</v>
      </c>
      <c r="I57" s="74">
        <f>VLOOKUP(A57,'M3 Painel CSJT'!A:D,4,FALSE)*100</f>
        <v>58.746594005449595</v>
      </c>
      <c r="J57" s="8">
        <f t="shared" si="2"/>
        <v>1.2579015858985214</v>
      </c>
      <c r="K57" s="9">
        <f>ROUND(VLOOKUP(A57,'M5 Painel CSJT'!A:G,7,FALSE)*100,2)</f>
        <v>97.55</v>
      </c>
      <c r="L57" s="53">
        <f>VLOOKUP(A57,'M5 Painel CSJT'!A:D,4,FALSE)*100</f>
        <v>22.935779816513762</v>
      </c>
      <c r="M57" s="53">
        <f>VLOOKUP(A57,'M5 Painel CSJT'!A:E,5,FALSE)*100</f>
        <v>22.873194221508829</v>
      </c>
      <c r="N57" s="53">
        <f>VLOOKUP(A57,'M5 Painel CSJT'!A:F,6,FALSE)*100</f>
        <v>23.000414421881477</v>
      </c>
      <c r="O57" s="5">
        <f t="shared" si="3"/>
        <v>1.4341794377127002</v>
      </c>
    </row>
    <row r="58" spans="1:15" x14ac:dyDescent="0.35">
      <c r="A58" s="1" t="s">
        <v>254</v>
      </c>
      <c r="B58" s="73">
        <f>VLOOKUP(A58,'M1 Painel CSJT'!A:B,2,FALSE)*100</f>
        <v>93.74</v>
      </c>
      <c r="C58" s="8">
        <f t="shared" si="0"/>
        <v>0.96123872026251023</v>
      </c>
      <c r="D58" s="9">
        <f>VLOOKUP(A58,'M2 (prt1) Painel CSJT'!A:C,3,FALSE)*100</f>
        <v>106.38297872340425</v>
      </c>
      <c r="E58" s="74">
        <f>IFERROR(VLOOKUP(A58,'M2 (prt2) Painel CSJT'!A:B,2,FALSE)*100,"N/A")</f>
        <v>100</v>
      </c>
      <c r="F58" s="22">
        <f t="shared" si="4"/>
        <v>1.0012136605629132</v>
      </c>
      <c r="G58" s="8">
        <f t="shared" si="1"/>
        <v>1</v>
      </c>
      <c r="H58" s="9">
        <f>ROUND(VLOOKUP(A58,'M3 Painel CSJT'!A:G,6,FALSE)*100,2)</f>
        <v>90.97</v>
      </c>
      <c r="I58" s="74">
        <f>VLOOKUP(A58,'M3 Painel CSJT'!A:D,4,FALSE)*100</f>
        <v>56.787330316742079</v>
      </c>
      <c r="J58" s="8">
        <f t="shared" si="2"/>
        <v>1.2159491809473519</v>
      </c>
      <c r="K58" s="9">
        <f>ROUND(VLOOKUP(A58,'M5 Painel CSJT'!A:G,7,FALSE)*100,2)</f>
        <v>95.7</v>
      </c>
      <c r="L58" s="53">
        <f>VLOOKUP(A58,'M5 Painel CSJT'!A:D,4,FALSE)*100</f>
        <v>32.016099524332233</v>
      </c>
      <c r="M58" s="53">
        <f>VLOOKUP(A58,'M5 Painel CSJT'!A:E,5,FALSE)*100</f>
        <v>27.978269305393873</v>
      </c>
      <c r="N58" s="53">
        <f>VLOOKUP(A58,'M5 Painel CSJT'!A:F,6,FALSE)*100</f>
        <v>35.617860851505711</v>
      </c>
      <c r="O58" s="5">
        <f t="shared" si="3"/>
        <v>1.0274213376851402</v>
      </c>
    </row>
    <row r="59" spans="1:15" x14ac:dyDescent="0.35">
      <c r="A59" s="1" t="s">
        <v>255</v>
      </c>
      <c r="B59" s="73">
        <f>VLOOKUP(A59,'M1 Painel CSJT'!A:B,2,FALSE)*100</f>
        <v>93.88</v>
      </c>
      <c r="C59" s="8">
        <f t="shared" si="0"/>
        <v>0.96267432321575064</v>
      </c>
      <c r="D59" s="9">
        <f>VLOOKUP(A59,'M2 (prt1) Painel CSJT'!A:C,3,FALSE)*100</f>
        <v>106.38297872340425</v>
      </c>
      <c r="E59" s="74">
        <f>IFERROR(VLOOKUP(A59,'M2 (prt2) Painel CSJT'!A:B,2,FALSE)*100,"N/A")</f>
        <v>100</v>
      </c>
      <c r="F59" s="22">
        <f t="shared" si="4"/>
        <v>1.0012136605629132</v>
      </c>
      <c r="G59" s="8">
        <f t="shared" si="1"/>
        <v>1</v>
      </c>
      <c r="H59" s="9">
        <f>ROUND(VLOOKUP(A59,'M3 Painel CSJT'!A:G,6,FALSE)*100,2)</f>
        <v>102.55</v>
      </c>
      <c r="I59" s="74">
        <f>VLOOKUP(A59,'M3 Painel CSJT'!A:D,4,FALSE)*100</f>
        <v>52.439024390243901</v>
      </c>
      <c r="J59" s="8">
        <f t="shared" si="2"/>
        <v>1.1228418099837416</v>
      </c>
      <c r="K59" s="9">
        <f>ROUND(VLOOKUP(A59,'M5 Painel CSJT'!A:G,7,FALSE)*100,2)</f>
        <v>88.26</v>
      </c>
      <c r="L59" s="53">
        <f>VLOOKUP(A59,'M5 Painel CSJT'!A:D,4,FALSE)*100</f>
        <v>29.621668099742049</v>
      </c>
      <c r="M59" s="53">
        <f>VLOOKUP(A59,'M5 Painel CSJT'!A:E,5,FALSE)*100</f>
        <v>29.602184087363494</v>
      </c>
      <c r="N59" s="53">
        <f>VLOOKUP(A59,'M5 Painel CSJT'!A:F,6,FALSE)*100</f>
        <v>29.645593869731801</v>
      </c>
      <c r="O59" s="5">
        <f t="shared" si="3"/>
        <v>1.1104716888322861</v>
      </c>
    </row>
    <row r="60" spans="1:15" x14ac:dyDescent="0.35">
      <c r="A60" s="1" t="s">
        <v>51</v>
      </c>
      <c r="B60" s="73">
        <f>VLOOKUP(A60,'M1 Painel CSJT'!A:B,2,FALSE)*100</f>
        <v>106.47999999999999</v>
      </c>
      <c r="C60" s="8">
        <f t="shared" si="0"/>
        <v>1.091878589007383</v>
      </c>
      <c r="D60" s="9">
        <f>VLOOKUP(A60,'M2 (prt1) Painel CSJT'!A:C,3,FALSE)*100</f>
        <v>106.25685782391001</v>
      </c>
      <c r="E60" s="74">
        <f>IFERROR(VLOOKUP(A60,'M2 (prt2) Painel CSJT'!A:B,2,FALSE)*100,"N/A")</f>
        <v>100</v>
      </c>
      <c r="F60" s="22">
        <f t="shared" si="4"/>
        <v>1.0000266852688255</v>
      </c>
      <c r="G60" s="8">
        <f t="shared" si="1"/>
        <v>1</v>
      </c>
      <c r="H60" s="9">
        <f>ROUND(VLOOKUP(A60,'M3 Painel CSJT'!A:G,6,FALSE)*100,2)</f>
        <v>79.62</v>
      </c>
      <c r="I60" s="74">
        <f>VLOOKUP(A60,'M3 Painel CSJT'!A:D,4,FALSE)*100</f>
        <v>40.050251256281406</v>
      </c>
      <c r="J60" s="8">
        <f t="shared" si="2"/>
        <v>0.85756928420798706</v>
      </c>
      <c r="K60" s="9">
        <f>ROUND(VLOOKUP(A60,'M5 Painel CSJT'!A:G,7,FALSE)*100,2)</f>
        <v>124.8</v>
      </c>
      <c r="L60" s="53">
        <f>VLOOKUP(A60,'M5 Painel CSJT'!A:D,4,FALSE)*100</f>
        <v>35.537190082644628</v>
      </c>
      <c r="M60" s="53">
        <f>VLOOKUP(A60,'M5 Painel CSJT'!A:E,5,FALSE)*100</f>
        <v>36.526625635536526</v>
      </c>
      <c r="N60" s="53">
        <f>VLOOKUP(A60,'M5 Painel CSJT'!A:F,6,FALSE)*100</f>
        <v>34.585692228512613</v>
      </c>
      <c r="O60" s="5">
        <f t="shared" si="3"/>
        <v>0.92562253020715135</v>
      </c>
    </row>
    <row r="61" spans="1:15" x14ac:dyDescent="0.35">
      <c r="A61" s="1" t="s">
        <v>52</v>
      </c>
      <c r="B61" s="73">
        <f>VLOOKUP(A61,'M1 Painel CSJT'!A:B,2,FALSE)*100</f>
        <v>102.14000000000001</v>
      </c>
      <c r="C61" s="8">
        <f t="shared" si="0"/>
        <v>1.0473748974569321</v>
      </c>
      <c r="D61" s="9">
        <f>VLOOKUP(A61,'M2 (prt1) Painel CSJT'!A:C,3,FALSE)*100</f>
        <v>106.38297872340425</v>
      </c>
      <c r="E61" s="74">
        <f>IFERROR(VLOOKUP(A61,'M2 (prt2) Painel CSJT'!A:B,2,FALSE)*100,"N/A")</f>
        <v>100</v>
      </c>
      <c r="F61" s="22">
        <f t="shared" si="4"/>
        <v>1.0012136605629132</v>
      </c>
      <c r="G61" s="8">
        <f t="shared" si="1"/>
        <v>1</v>
      </c>
      <c r="H61" s="9">
        <f>ROUND(VLOOKUP(A61,'M3 Painel CSJT'!A:G,6,FALSE)*100,2)</f>
        <v>84.23</v>
      </c>
      <c r="I61" s="74">
        <f>VLOOKUP(A61,'M3 Painel CSJT'!A:D,4,FALSE)*100</f>
        <v>39.270072992700726</v>
      </c>
      <c r="J61" s="8">
        <f t="shared" si="2"/>
        <v>0.84086384806047776</v>
      </c>
      <c r="K61" s="9">
        <f>ROUND(VLOOKUP(A61,'M5 Painel CSJT'!A:G,7,FALSE)*100,2)</f>
        <v>94.16</v>
      </c>
      <c r="L61" s="53">
        <f>VLOOKUP(A61,'M5 Painel CSJT'!A:D,4,FALSE)*100</f>
        <v>35.115948887837199</v>
      </c>
      <c r="M61" s="53">
        <f>VLOOKUP(A61,'M5 Painel CSJT'!A:E,5,FALSE)*100</f>
        <v>33.032659409020212</v>
      </c>
      <c r="N61" s="53">
        <f>VLOOKUP(A61,'M5 Painel CSJT'!A:F,6,FALSE)*100</f>
        <v>37.259923175416134</v>
      </c>
      <c r="O61" s="5">
        <f t="shared" si="3"/>
        <v>0.93672604165747653</v>
      </c>
    </row>
    <row r="62" spans="1:15" x14ac:dyDescent="0.35">
      <c r="A62" s="1" t="s">
        <v>53</v>
      </c>
      <c r="B62" s="73">
        <f>VLOOKUP(A62,'M1 Painel CSJT'!A:B,2,FALSE)*100</f>
        <v>94.59</v>
      </c>
      <c r="C62" s="8">
        <f t="shared" si="0"/>
        <v>0.96995488105004113</v>
      </c>
      <c r="D62" s="9">
        <f>VLOOKUP(A62,'M2 (prt1) Painel CSJT'!A:C,3,FALSE)*100</f>
        <v>106.38297872340425</v>
      </c>
      <c r="E62" s="74">
        <f>IFERROR(VLOOKUP(A62,'M2 (prt2) Painel CSJT'!A:B,2,FALSE)*100,"N/A")</f>
        <v>100</v>
      </c>
      <c r="F62" s="22">
        <f t="shared" si="4"/>
        <v>1.0012136605629132</v>
      </c>
      <c r="G62" s="8">
        <f t="shared" si="1"/>
        <v>1</v>
      </c>
      <c r="H62" s="9">
        <f>ROUND(VLOOKUP(A62,'M3 Painel CSJT'!A:G,6,FALSE)*100,2)</f>
        <v>86.16</v>
      </c>
      <c r="I62" s="74">
        <f>VLOOKUP(A62,'M3 Painel CSJT'!A:D,4,FALSE)*100</f>
        <v>38.77878950187467</v>
      </c>
      <c r="J62" s="8">
        <f t="shared" si="2"/>
        <v>0.83034432275525694</v>
      </c>
      <c r="K62" s="9">
        <f>ROUND(VLOOKUP(A62,'M5 Painel CSJT'!A:G,7,FALSE)*100,2)</f>
        <v>110.52</v>
      </c>
      <c r="L62" s="53">
        <f>VLOOKUP(A62,'M5 Painel CSJT'!A:D,4,FALSE)*100</f>
        <v>38.829864648522779</v>
      </c>
      <c r="M62" s="53">
        <f>VLOOKUP(A62,'M5 Painel CSJT'!A:E,5,FALSE)*100</f>
        <v>30.694722778891116</v>
      </c>
      <c r="N62" s="53">
        <f>VLOOKUP(A62,'M5 Painel CSJT'!A:F,6,FALSE)*100</f>
        <v>45.112200154758838</v>
      </c>
      <c r="O62" s="5">
        <f t="shared" si="3"/>
        <v>0.84713207471871543</v>
      </c>
    </row>
    <row r="63" spans="1:15" x14ac:dyDescent="0.35">
      <c r="A63" s="1" t="s">
        <v>54</v>
      </c>
      <c r="B63" s="73">
        <f>VLOOKUP(A63,'M1 Painel CSJT'!A:B,2,FALSE)*100</f>
        <v>93.61</v>
      </c>
      <c r="C63" s="8">
        <f t="shared" si="0"/>
        <v>0.95990566037735847</v>
      </c>
      <c r="D63" s="9">
        <f>VLOOKUP(A63,'M2 (prt1) Painel CSJT'!A:C,3,FALSE)*100</f>
        <v>106.38297872340425</v>
      </c>
      <c r="E63" s="74">
        <f>IFERROR(VLOOKUP(A63,'M2 (prt2) Painel CSJT'!A:B,2,FALSE)*100,"N/A")</f>
        <v>100</v>
      </c>
      <c r="F63" s="22">
        <f t="shared" si="4"/>
        <v>1.0012136605629132</v>
      </c>
      <c r="G63" s="8">
        <f t="shared" si="1"/>
        <v>1</v>
      </c>
      <c r="H63" s="9">
        <f>ROUND(VLOOKUP(A63,'M3 Painel CSJT'!A:G,6,FALSE)*100,2)</f>
        <v>109.63</v>
      </c>
      <c r="I63" s="74">
        <f>VLOOKUP(A63,'M3 Painel CSJT'!A:D,4,FALSE)*100</f>
        <v>49.658314350797269</v>
      </c>
      <c r="J63" s="8">
        <f t="shared" si="2"/>
        <v>1.0633003228939646</v>
      </c>
      <c r="K63" s="9">
        <f>ROUND(VLOOKUP(A63,'M5 Painel CSJT'!A:G,7,FALSE)*100,2)</f>
        <v>102.27</v>
      </c>
      <c r="L63" s="53">
        <f>VLOOKUP(A63,'M5 Painel CSJT'!A:D,4,FALSE)*100</f>
        <v>34.400966913431027</v>
      </c>
      <c r="M63" s="53">
        <f>VLOOKUP(A63,'M5 Painel CSJT'!A:E,5,FALSE)*100</f>
        <v>34.375</v>
      </c>
      <c r="N63" s="53">
        <f>VLOOKUP(A63,'M5 Painel CSJT'!A:F,6,FALSE)*100</f>
        <v>34.425270546943551</v>
      </c>
      <c r="O63" s="5">
        <f t="shared" si="3"/>
        <v>0.95619474544209182</v>
      </c>
    </row>
    <row r="64" spans="1:15" x14ac:dyDescent="0.35">
      <c r="A64" s="1" t="s">
        <v>55</v>
      </c>
      <c r="B64" s="73">
        <f>VLOOKUP(A64,'M1 Painel CSJT'!A:B,2,FALSE)*100</f>
        <v>93.85</v>
      </c>
      <c r="C64" s="8">
        <f t="shared" si="0"/>
        <v>0.96236669401148478</v>
      </c>
      <c r="D64" s="9">
        <f>VLOOKUP(A64,'M2 (prt1) Painel CSJT'!A:C,3,FALSE)*100</f>
        <v>106.38297872340425</v>
      </c>
      <c r="E64" s="74">
        <f>IFERROR(VLOOKUP(A64,'M2 (prt2) Painel CSJT'!A:B,2,FALSE)*100,"N/A")</f>
        <v>100</v>
      </c>
      <c r="F64" s="22">
        <f t="shared" si="4"/>
        <v>1.0012136605629132</v>
      </c>
      <c r="G64" s="8">
        <f t="shared" si="1"/>
        <v>1</v>
      </c>
      <c r="H64" s="9">
        <f>ROUND(VLOOKUP(A64,'M3 Painel CSJT'!A:G,6,FALSE)*100,2)</f>
        <v>89.94</v>
      </c>
      <c r="I64" s="74">
        <f>VLOOKUP(A64,'M3 Painel CSJT'!A:D,4,FALSE)*100</f>
        <v>40.649554740701937</v>
      </c>
      <c r="J64" s="8">
        <f t="shared" si="2"/>
        <v>0.87040176949925629</v>
      </c>
      <c r="K64" s="9">
        <f>ROUND(VLOOKUP(A64,'M5 Painel CSJT'!A:G,7,FALSE)*100,2)</f>
        <v>92.89</v>
      </c>
      <c r="L64" s="53">
        <f>VLOOKUP(A64,'M5 Painel CSJT'!A:D,4,FALSE)*100</f>
        <v>31.078079617290278</v>
      </c>
      <c r="M64" s="53">
        <f>VLOOKUP(A64,'M5 Painel CSJT'!A:E,5,FALSE)*100</f>
        <v>29.23683267646005</v>
      </c>
      <c r="N64" s="53">
        <f>VLOOKUP(A64,'M5 Painel CSJT'!A:F,6,FALSE)*100</f>
        <v>32.756368386675376</v>
      </c>
      <c r="O64" s="5">
        <f t="shared" si="3"/>
        <v>1.0584316729290257</v>
      </c>
    </row>
    <row r="65" spans="1:15" x14ac:dyDescent="0.35">
      <c r="A65" s="1" t="s">
        <v>56</v>
      </c>
      <c r="B65" s="73">
        <f>VLOOKUP(A65,'M1 Painel CSJT'!A:B,2,FALSE)*100</f>
        <v>99.539999999999992</v>
      </c>
      <c r="C65" s="8">
        <f t="shared" si="0"/>
        <v>1.0207136997538966</v>
      </c>
      <c r="D65" s="9">
        <f>VLOOKUP(A65,'M2 (prt1) Painel CSJT'!A:C,3,FALSE)*100</f>
        <v>106.38297872340425</v>
      </c>
      <c r="E65" s="74">
        <f>IFERROR(VLOOKUP(A65,'M2 (prt2) Painel CSJT'!A:B,2,FALSE)*100,"N/A")</f>
        <v>100</v>
      </c>
      <c r="F65" s="22">
        <f t="shared" si="4"/>
        <v>1.0012136605629132</v>
      </c>
      <c r="G65" s="8">
        <f t="shared" si="1"/>
        <v>1</v>
      </c>
      <c r="H65" s="9">
        <f>ROUND(VLOOKUP(A65,'M3 Painel CSJT'!A:G,6,FALSE)*100,2)</f>
        <v>102.29</v>
      </c>
      <c r="I65" s="74">
        <f>VLOOKUP(A65,'M3 Painel CSJT'!A:D,4,FALSE)*100</f>
        <v>48.615384615384613</v>
      </c>
      <c r="J65" s="8">
        <f t="shared" si="2"/>
        <v>1.0409687649480757</v>
      </c>
      <c r="K65" s="9">
        <f>ROUND(VLOOKUP(A65,'M5 Painel CSJT'!A:G,7,FALSE)*100,2)</f>
        <v>101.59</v>
      </c>
      <c r="L65" s="53">
        <f>VLOOKUP(A65,'M5 Painel CSJT'!A:D,4,FALSE)*100</f>
        <v>28.537252221462751</v>
      </c>
      <c r="M65" s="53">
        <f>VLOOKUP(A65,'M5 Painel CSJT'!A:E,5,FALSE)*100</f>
        <v>22.222222222222221</v>
      </c>
      <c r="N65" s="53">
        <f>VLOOKUP(A65,'M5 Painel CSJT'!A:F,6,FALSE)*100</f>
        <v>34.048000000000002</v>
      </c>
      <c r="O65" s="5">
        <f t="shared" si="3"/>
        <v>1.1526696244430479</v>
      </c>
    </row>
    <row r="66" spans="1:15" x14ac:dyDescent="0.35">
      <c r="A66" s="1" t="s">
        <v>57</v>
      </c>
      <c r="B66" s="73">
        <f>VLOOKUP(A66,'M1 Painel CSJT'!A:B,2,FALSE)*100</f>
        <v>91.2</v>
      </c>
      <c r="C66" s="8">
        <f t="shared" si="0"/>
        <v>0.93519278096800662</v>
      </c>
      <c r="D66" s="9">
        <f>VLOOKUP(A66,'M2 (prt1) Painel CSJT'!A:C,3,FALSE)*100</f>
        <v>106.38297872340425</v>
      </c>
      <c r="E66" s="74">
        <f>IFERROR(VLOOKUP(A66,'M2 (prt2) Painel CSJT'!A:B,2,FALSE)*100,"N/A")</f>
        <v>100</v>
      </c>
      <c r="F66" s="22">
        <f t="shared" si="4"/>
        <v>1.0012136605629132</v>
      </c>
      <c r="G66" s="8">
        <f t="shared" si="1"/>
        <v>1</v>
      </c>
      <c r="H66" s="9">
        <f>ROUND(VLOOKUP(A66,'M3 Painel CSJT'!A:G,6,FALSE)*100,2)</f>
        <v>87.32</v>
      </c>
      <c r="I66" s="74">
        <f>VLOOKUP(A66,'M3 Painel CSJT'!A:D,4,FALSE)*100</f>
        <v>62.957317073170728</v>
      </c>
      <c r="J66" s="8">
        <f t="shared" si="2"/>
        <v>1.3480629869862946</v>
      </c>
      <c r="K66" s="9">
        <f>ROUND(VLOOKUP(A66,'M5 Painel CSJT'!A:G,7,FALSE)*100,2)</f>
        <v>90.48</v>
      </c>
      <c r="L66" s="53">
        <f>VLOOKUP(A66,'M5 Painel CSJT'!A:D,4,FALSE)*100</f>
        <v>28.482888709242793</v>
      </c>
      <c r="M66" s="53">
        <f>VLOOKUP(A66,'M5 Painel CSJT'!A:E,5,FALSE)*100</f>
        <v>30.060776063581113</v>
      </c>
      <c r="N66" s="53">
        <f>VLOOKUP(A66,'M5 Painel CSJT'!A:F,6,FALSE)*100</f>
        <v>26.335877862595421</v>
      </c>
      <c r="O66" s="5">
        <f t="shared" si="3"/>
        <v>1.1548696530234934</v>
      </c>
    </row>
    <row r="67" spans="1:15" x14ac:dyDescent="0.35">
      <c r="A67" s="1" t="s">
        <v>58</v>
      </c>
      <c r="B67" s="73">
        <f>VLOOKUP(A67,'M1 Painel CSJT'!A:B,2,FALSE)*100</f>
        <v>93.07</v>
      </c>
      <c r="C67" s="8">
        <f t="shared" si="0"/>
        <v>0.95436833470057425</v>
      </c>
      <c r="D67" s="9">
        <f>VLOOKUP(A67,'M2 (prt1) Painel CSJT'!A:C,3,FALSE)*100</f>
        <v>106.38297872340425</v>
      </c>
      <c r="E67" s="74">
        <f>IFERROR(VLOOKUP(A67,'M2 (prt2) Painel CSJT'!A:B,2,FALSE)*100,"N/A")</f>
        <v>100</v>
      </c>
      <c r="F67" s="22">
        <f t="shared" si="4"/>
        <v>1.0012136605629132</v>
      </c>
      <c r="G67" s="8">
        <f t="shared" si="1"/>
        <v>1</v>
      </c>
      <c r="H67" s="9">
        <f>ROUND(VLOOKUP(A67,'M3 Painel CSJT'!A:G,6,FALSE)*100,2)</f>
        <v>79.37</v>
      </c>
      <c r="I67" s="74">
        <f>VLOOKUP(A67,'M3 Painel CSJT'!A:D,4,FALSE)*100</f>
        <v>47.726161369193157</v>
      </c>
      <c r="J67" s="8">
        <f t="shared" si="2"/>
        <v>1.0219284214092093</v>
      </c>
      <c r="K67" s="9">
        <f>ROUND(VLOOKUP(A67,'M5 Painel CSJT'!A:G,7,FALSE)*100,2)</f>
        <v>81.88</v>
      </c>
      <c r="L67" s="53">
        <f>VLOOKUP(A67,'M5 Painel CSJT'!A:D,4,FALSE)*100</f>
        <v>27.521909379078874</v>
      </c>
      <c r="M67" s="53">
        <f>VLOOKUP(A67,'M5 Painel CSJT'!A:E,5,FALSE)*100</f>
        <v>27.117486338797814</v>
      </c>
      <c r="N67" s="53">
        <f>VLOOKUP(A67,'M5 Painel CSJT'!A:F,6,FALSE)*100</f>
        <v>28.008213552361394</v>
      </c>
      <c r="O67" s="5">
        <f t="shared" si="3"/>
        <v>1.1951941032752187</v>
      </c>
    </row>
    <row r="68" spans="1:15" x14ac:dyDescent="0.35">
      <c r="A68" s="1" t="s">
        <v>59</v>
      </c>
      <c r="B68" s="73">
        <f>VLOOKUP(A68,'M1 Painel CSJT'!A:B,2,FALSE)*100</f>
        <v>91.05</v>
      </c>
      <c r="C68" s="8">
        <f t="shared" si="0"/>
        <v>0.93365463494667766</v>
      </c>
      <c r="D68" s="9">
        <f>VLOOKUP(A68,'M2 (prt1) Painel CSJT'!A:C,3,FALSE)*100</f>
        <v>106.38297872340425</v>
      </c>
      <c r="E68" s="74">
        <f>IFERROR(VLOOKUP(A68,'M2 (prt2) Painel CSJT'!A:B,2,FALSE)*100,"N/A")</f>
        <v>100</v>
      </c>
      <c r="F68" s="22">
        <f t="shared" si="4"/>
        <v>1.0012136605629132</v>
      </c>
      <c r="G68" s="8">
        <f t="shared" si="1"/>
        <v>1</v>
      </c>
      <c r="H68" s="9">
        <f>ROUND(VLOOKUP(A68,'M3 Painel CSJT'!A:G,6,FALSE)*100,2)</f>
        <v>98.65</v>
      </c>
      <c r="I68" s="74">
        <f>VLOOKUP(A68,'M3 Painel CSJT'!A:D,4,FALSE)*100</f>
        <v>47.452393206381885</v>
      </c>
      <c r="J68" s="8">
        <f t="shared" si="2"/>
        <v>1.0160664065639422</v>
      </c>
      <c r="K68" s="9">
        <f>ROUND(VLOOKUP(A68,'M5 Painel CSJT'!A:G,7,FALSE)*100,2)</f>
        <v>108.81</v>
      </c>
      <c r="L68" s="53">
        <f>VLOOKUP(A68,'M5 Painel CSJT'!A:D,4,FALSE)*100</f>
        <v>49.529667149059335</v>
      </c>
      <c r="M68" s="53">
        <f>VLOOKUP(A68,'M5 Painel CSJT'!A:E,5,FALSE)*100</f>
        <v>32.574168414743781</v>
      </c>
      <c r="N68" s="53">
        <f>VLOOKUP(A68,'M5 Painel CSJT'!A:F,6,FALSE)*100</f>
        <v>60.948536831483345</v>
      </c>
      <c r="O68" s="5">
        <f t="shared" si="3"/>
        <v>0.66412769748190659</v>
      </c>
    </row>
    <row r="69" spans="1:15" x14ac:dyDescent="0.35">
      <c r="A69" s="1" t="s">
        <v>60</v>
      </c>
      <c r="B69" s="73">
        <f>VLOOKUP(A69,'M1 Painel CSJT'!A:B,2,FALSE)*100</f>
        <v>99.44</v>
      </c>
      <c r="C69" s="8">
        <f t="shared" si="0"/>
        <v>1.0196882690730107</v>
      </c>
      <c r="D69" s="9">
        <f>VLOOKUP(A69,'M2 (prt1) Painel CSJT'!A:C,3,FALSE)*100</f>
        <v>106.38297872340425</v>
      </c>
      <c r="E69" s="74">
        <f>IFERROR(VLOOKUP(A69,'M2 (prt2) Painel CSJT'!A:B,2,FALSE)*100,"N/A")</f>
        <v>100</v>
      </c>
      <c r="F69" s="22">
        <f t="shared" si="4"/>
        <v>1.0012136605629132</v>
      </c>
      <c r="G69" s="8">
        <f t="shared" si="1"/>
        <v>1</v>
      </c>
      <c r="H69" s="9">
        <f>ROUND(VLOOKUP(A69,'M3 Painel CSJT'!A:G,6,FALSE)*100,2)</f>
        <v>101.08</v>
      </c>
      <c r="I69" s="74">
        <f>VLOOKUP(A69,'M3 Painel CSJT'!A:D,4,FALSE)*100</f>
        <v>45.209176788124154</v>
      </c>
      <c r="J69" s="8">
        <f t="shared" si="2"/>
        <v>0.96803391144127615</v>
      </c>
      <c r="K69" s="9">
        <f>ROUND(VLOOKUP(A69,'M5 Painel CSJT'!A:G,7,FALSE)*100,2)</f>
        <v>92.76</v>
      </c>
      <c r="L69" s="53">
        <f>VLOOKUP(A69,'M5 Painel CSJT'!A:D,4,FALSE)*100</f>
        <v>31.84939091915836</v>
      </c>
      <c r="M69" s="53">
        <f>VLOOKUP(A69,'M5 Painel CSJT'!A:E,5,FALSE)*100</f>
        <v>22.243528283796739</v>
      </c>
      <c r="N69" s="53">
        <f>VLOOKUP(A69,'M5 Painel CSJT'!A:F,6,FALSE)*100</f>
        <v>40.098806093042406</v>
      </c>
      <c r="O69" s="5">
        <f t="shared" si="3"/>
        <v>1.0327991478469143</v>
      </c>
    </row>
    <row r="70" spans="1:15" x14ac:dyDescent="0.35">
      <c r="A70" s="1" t="s">
        <v>61</v>
      </c>
      <c r="B70" s="73">
        <f>VLOOKUP(A70,'M1 Painel CSJT'!A:B,2,FALSE)*100</f>
        <v>89.28</v>
      </c>
      <c r="C70" s="8">
        <f t="shared" si="0"/>
        <v>0.91550451189499593</v>
      </c>
      <c r="D70" s="9">
        <f>VLOOKUP(A70,'M2 (prt1) Painel CSJT'!A:C,3,FALSE)*100</f>
        <v>106.06011687598877</v>
      </c>
      <c r="E70" s="74">
        <f>IFERROR(VLOOKUP(A70,'M2 (prt2) Painel CSJT'!A:B,2,FALSE)*100,"N/A")</f>
        <v>100</v>
      </c>
      <c r="F70" s="22">
        <f t="shared" si="4"/>
        <v>0.99817507585710774</v>
      </c>
      <c r="G70" s="8">
        <f t="shared" si="1"/>
        <v>1</v>
      </c>
      <c r="H70" s="9">
        <f>ROUND(VLOOKUP(A70,'M3 Painel CSJT'!A:G,6,FALSE)*100,2)</f>
        <v>96.16</v>
      </c>
      <c r="I70" s="74">
        <f>VLOOKUP(A70,'M3 Painel CSJT'!A:D,4,FALSE)*100</f>
        <v>54.502046384720323</v>
      </c>
      <c r="J70" s="8">
        <f t="shared" si="2"/>
        <v>1.167015922245547</v>
      </c>
      <c r="K70" s="9">
        <f>ROUND(VLOOKUP(A70,'M5 Painel CSJT'!A:G,7,FALSE)*100,2)</f>
        <v>90.17</v>
      </c>
      <c r="L70" s="53">
        <f>VLOOKUP(A70,'M5 Painel CSJT'!A:D,4,FALSE)*100</f>
        <v>40.214531471362072</v>
      </c>
      <c r="M70" s="53">
        <f>VLOOKUP(A70,'M5 Painel CSJT'!A:E,5,FALSE)*100</f>
        <v>38.190764572293716</v>
      </c>
      <c r="N70" s="53">
        <f>VLOOKUP(A70,'M5 Painel CSJT'!A:F,6,FALSE)*100</f>
        <v>42.540234884732492</v>
      </c>
      <c r="O70" s="5">
        <f t="shared" si="3"/>
        <v>0.81796362153752278</v>
      </c>
    </row>
    <row r="71" spans="1:15" x14ac:dyDescent="0.35">
      <c r="A71" s="1" t="s">
        <v>62</v>
      </c>
      <c r="B71" s="73">
        <f>VLOOKUP(A71,'M1 Painel CSJT'!A:B,2,FALSE)*100</f>
        <v>95.679999999999993</v>
      </c>
      <c r="C71" s="8">
        <f t="shared" si="0"/>
        <v>0.98113207547169812</v>
      </c>
      <c r="D71" s="9">
        <f>VLOOKUP(A71,'M2 (prt1) Painel CSJT'!A:C,3,FALSE)*100</f>
        <v>106.38297872340425</v>
      </c>
      <c r="E71" s="74">
        <f>IFERROR(VLOOKUP(A71,'M2 (prt2) Painel CSJT'!A:B,2,FALSE)*100,"N/A")</f>
        <v>100</v>
      </c>
      <c r="F71" s="22">
        <f t="shared" si="4"/>
        <v>1.0012136605629132</v>
      </c>
      <c r="G71" s="8">
        <f t="shared" si="1"/>
        <v>1</v>
      </c>
      <c r="H71" s="9">
        <f>ROUND(VLOOKUP(A71,'M3 Painel CSJT'!A:G,6,FALSE)*100,2)</f>
        <v>108.46</v>
      </c>
      <c r="I71" s="74">
        <f>VLOOKUP(A71,'M3 Painel CSJT'!A:D,4,FALSE)*100</f>
        <v>52.978056426332287</v>
      </c>
      <c r="J71" s="8">
        <f t="shared" si="2"/>
        <v>1.1343837430017272</v>
      </c>
      <c r="K71" s="9">
        <f>ROUND(VLOOKUP(A71,'M5 Painel CSJT'!A:G,7,FALSE)*100,2)</f>
        <v>93</v>
      </c>
      <c r="L71" s="53">
        <f>VLOOKUP(A71,'M5 Painel CSJT'!A:D,4,FALSE)*100</f>
        <v>33.436853002070393</v>
      </c>
      <c r="M71" s="53">
        <f>VLOOKUP(A71,'M5 Painel CSJT'!A:E,5,FALSE)*100</f>
        <v>28.166031342651422</v>
      </c>
      <c r="N71" s="53">
        <f>VLOOKUP(A71,'M5 Painel CSJT'!A:F,6,FALSE)*100</f>
        <v>38.477116241393276</v>
      </c>
      <c r="O71" s="5">
        <f t="shared" si="3"/>
        <v>0.98376554153326645</v>
      </c>
    </row>
    <row r="72" spans="1:15" x14ac:dyDescent="0.35">
      <c r="A72" s="1" t="s">
        <v>63</v>
      </c>
      <c r="B72" s="73">
        <f>VLOOKUP(A72,'M1 Painel CSJT'!A:B,2,FALSE)*100</f>
        <v>99.009999999999991</v>
      </c>
      <c r="C72" s="8">
        <f t="shared" ref="C72:C135" si="5">B72/B$225</f>
        <v>1.015278917145201</v>
      </c>
      <c r="D72" s="9">
        <f>VLOOKUP(A72,'M2 (prt1) Painel CSJT'!A:C,3,FALSE)*100</f>
        <v>106.38297872340425</v>
      </c>
      <c r="E72" s="74">
        <f>IFERROR(VLOOKUP(A72,'M2 (prt2) Painel CSJT'!A:B,2,FALSE)*100,"N/A")</f>
        <v>100</v>
      </c>
      <c r="F72" s="22">
        <f t="shared" si="4"/>
        <v>1.0012136605629132</v>
      </c>
      <c r="G72" s="8">
        <f t="shared" si="1"/>
        <v>1</v>
      </c>
      <c r="H72" s="9">
        <f>ROUND(VLOOKUP(A72,'M3 Painel CSJT'!A:G,6,FALSE)*100,2)</f>
        <v>96.37</v>
      </c>
      <c r="I72" s="74">
        <f>VLOOKUP(A72,'M3 Painel CSJT'!A:D,4,FALSE)*100</f>
        <v>43.888573052870953</v>
      </c>
      <c r="J72" s="8">
        <f t="shared" si="2"/>
        <v>0.93975670557016788</v>
      </c>
      <c r="K72" s="9">
        <f>ROUND(VLOOKUP(A72,'M5 Painel CSJT'!A:G,7,FALSE)*100,2)</f>
        <v>96.2</v>
      </c>
      <c r="L72" s="53">
        <f>VLOOKUP(A72,'M5 Painel CSJT'!A:D,4,FALSE)*100</f>
        <v>31.519599069267944</v>
      </c>
      <c r="M72" s="53">
        <f>VLOOKUP(A72,'M5 Painel CSJT'!A:E,5,FALSE)*100</f>
        <v>29.856361149110803</v>
      </c>
      <c r="N72" s="53">
        <f>VLOOKUP(A72,'M5 Painel CSJT'!A:F,6,FALSE)*100</f>
        <v>33.345850544498681</v>
      </c>
      <c r="O72" s="5">
        <f t="shared" si="3"/>
        <v>1.0436054001975599</v>
      </c>
    </row>
    <row r="73" spans="1:15" x14ac:dyDescent="0.35">
      <c r="A73" s="1" t="s">
        <v>64</v>
      </c>
      <c r="B73" s="73">
        <f>VLOOKUP(A73,'M1 Painel CSJT'!A:B,2,FALSE)*100</f>
        <v>103.67999999999999</v>
      </c>
      <c r="C73" s="8">
        <f t="shared" si="5"/>
        <v>1.0631665299425759</v>
      </c>
      <c r="D73" s="9">
        <f>VLOOKUP(A73,'M2 (prt1) Painel CSJT'!A:C,3,FALSE)*100</f>
        <v>106.2961354754668</v>
      </c>
      <c r="E73" s="74">
        <f>IFERROR(VLOOKUP(A73,'M2 (prt2) Painel CSJT'!A:B,2,FALSE)*100,"N/A")</f>
        <v>100</v>
      </c>
      <c r="F73" s="22">
        <f t="shared" si="4"/>
        <v>1.0003963432889844</v>
      </c>
      <c r="G73" s="8">
        <f t="shared" ref="G73:G136" si="6">IFERROR(E73/E$225,"N/A")</f>
        <v>1</v>
      </c>
      <c r="H73" s="9">
        <f>ROUND(VLOOKUP(A73,'M3 Painel CSJT'!A:G,6,FALSE)*100,2)</f>
        <v>102.35</v>
      </c>
      <c r="I73" s="74">
        <f>VLOOKUP(A73,'M3 Painel CSJT'!A:D,4,FALSE)*100</f>
        <v>50.449101796407177</v>
      </c>
      <c r="J73" s="8">
        <f t="shared" ref="J73:J136" si="7">I73/I$225</f>
        <v>1.0802329263713519</v>
      </c>
      <c r="K73" s="9">
        <f>ROUND(VLOOKUP(A73,'M5 Painel CSJT'!A:G,7,FALSE)*100,2)</f>
        <v>109.31</v>
      </c>
      <c r="L73" s="53">
        <f>VLOOKUP(A73,'M5 Painel CSJT'!A:D,4,FALSE)*100</f>
        <v>33.226982680036464</v>
      </c>
      <c r="M73" s="53">
        <f>VLOOKUP(A73,'M5 Painel CSJT'!A:E,5,FALSE)*100</f>
        <v>27.886710239651418</v>
      </c>
      <c r="N73" s="53">
        <f>VLOOKUP(A73,'M5 Painel CSJT'!A:F,6,FALSE)*100</f>
        <v>38.319976254081325</v>
      </c>
      <c r="O73" s="5">
        <f t="shared" ref="O73:O136" si="8">L$225/L73</f>
        <v>0.98997926226125532</v>
      </c>
    </row>
    <row r="74" spans="1:15" x14ac:dyDescent="0.35">
      <c r="A74" s="1" t="s">
        <v>65</v>
      </c>
      <c r="B74" s="73">
        <f>VLOOKUP(A74,'M1 Painel CSJT'!A:B,2,FALSE)*100</f>
        <v>99.76</v>
      </c>
      <c r="C74" s="8">
        <f t="shared" si="5"/>
        <v>1.0229696472518459</v>
      </c>
      <c r="D74" s="9">
        <f>VLOOKUP(A74,'M2 (prt1) Painel CSJT'!A:C,3,FALSE)*100</f>
        <v>106.38297872340425</v>
      </c>
      <c r="E74" s="74">
        <f>IFERROR(VLOOKUP(A74,'M2 (prt2) Painel CSJT'!A:B,2,FALSE)*100,"N/A")</f>
        <v>100</v>
      </c>
      <c r="F74" s="22">
        <f t="shared" ref="F74:F137" si="9">D74/D$225</f>
        <v>1.0012136605629132</v>
      </c>
      <c r="G74" s="8">
        <f t="shared" si="6"/>
        <v>1</v>
      </c>
      <c r="H74" s="9">
        <f>ROUND(VLOOKUP(A74,'M3 Painel CSJT'!A:G,6,FALSE)*100,2)</f>
        <v>111.44</v>
      </c>
      <c r="I74" s="74">
        <f>VLOOKUP(A74,'M3 Painel CSJT'!A:D,4,FALSE)*100</f>
        <v>54.202586206896555</v>
      </c>
      <c r="J74" s="8">
        <f t="shared" si="7"/>
        <v>1.1606037814401917</v>
      </c>
      <c r="K74" s="9">
        <f>ROUND(VLOOKUP(A74,'M5 Painel CSJT'!A:G,7,FALSE)*100,2)</f>
        <v>89.82</v>
      </c>
      <c r="L74" s="53">
        <f>VLOOKUP(A74,'M5 Painel CSJT'!A:D,4,FALSE)*100</f>
        <v>29.008878420003626</v>
      </c>
      <c r="M74" s="53">
        <f>VLOOKUP(A74,'M5 Painel CSJT'!A:E,5,FALSE)*100</f>
        <v>23.826458036984352</v>
      </c>
      <c r="N74" s="53">
        <f>VLOOKUP(A74,'M5 Painel CSJT'!A:F,6,FALSE)*100</f>
        <v>34.392316217214628</v>
      </c>
      <c r="O74" s="5">
        <f t="shared" si="8"/>
        <v>1.1339295275224188</v>
      </c>
    </row>
    <row r="75" spans="1:15" x14ac:dyDescent="0.35">
      <c r="A75" s="1" t="s">
        <v>66</v>
      </c>
      <c r="B75" s="73">
        <f>VLOOKUP(A75,'M1 Painel CSJT'!A:B,2,FALSE)*100</f>
        <v>93.47</v>
      </c>
      <c r="C75" s="8">
        <f t="shared" si="5"/>
        <v>0.95847005742411817</v>
      </c>
      <c r="D75" s="9">
        <f>VLOOKUP(A75,'M2 (prt1) Painel CSJT'!A:C,3,FALSE)*100</f>
        <v>106.38297872340425</v>
      </c>
      <c r="E75" s="74">
        <f>IFERROR(VLOOKUP(A75,'M2 (prt2) Painel CSJT'!A:B,2,FALSE)*100,"N/A")</f>
        <v>100</v>
      </c>
      <c r="F75" s="22">
        <f t="shared" si="9"/>
        <v>1.0012136605629132</v>
      </c>
      <c r="G75" s="8">
        <f t="shared" si="6"/>
        <v>1</v>
      </c>
      <c r="H75" s="9">
        <f>ROUND(VLOOKUP(A75,'M3 Painel CSJT'!A:G,6,FALSE)*100,2)</f>
        <v>104.16</v>
      </c>
      <c r="I75" s="74">
        <f>VLOOKUP(A75,'M3 Painel CSJT'!A:D,4,FALSE)*100</f>
        <v>51.457399103139011</v>
      </c>
      <c r="J75" s="8">
        <f t="shared" si="7"/>
        <v>1.1018229232497672</v>
      </c>
      <c r="K75" s="9">
        <f>ROUND(VLOOKUP(A75,'M5 Painel CSJT'!A:G,7,FALSE)*100,2)</f>
        <v>84.21</v>
      </c>
      <c r="L75" s="53">
        <f>VLOOKUP(A75,'M5 Painel CSJT'!A:D,4,FALSE)*100</f>
        <v>28.188419288773041</v>
      </c>
      <c r="M75" s="53">
        <f>VLOOKUP(A75,'M5 Painel CSJT'!A:E,5,FALSE)*100</f>
        <v>25.769091567137171</v>
      </c>
      <c r="N75" s="53">
        <f>VLOOKUP(A75,'M5 Painel CSJT'!A:F,6,FALSE)*100</f>
        <v>30.75153374233129</v>
      </c>
      <c r="O75" s="5">
        <f t="shared" si="8"/>
        <v>1.1669339619143215</v>
      </c>
    </row>
    <row r="76" spans="1:15" x14ac:dyDescent="0.35">
      <c r="A76" s="1" t="s">
        <v>67</v>
      </c>
      <c r="B76" s="73">
        <f>VLOOKUP(A76,'M1 Painel CSJT'!A:B,2,FALSE)*100</f>
        <v>101.11000000000001</v>
      </c>
      <c r="C76" s="8">
        <f t="shared" si="5"/>
        <v>1.0368129614438066</v>
      </c>
      <c r="D76" s="9">
        <f>VLOOKUP(A76,'M2 (prt1) Painel CSJT'!A:C,3,FALSE)*100</f>
        <v>106.38297872340425</v>
      </c>
      <c r="E76" s="74">
        <f>IFERROR(VLOOKUP(A76,'M2 (prt2) Painel CSJT'!A:B,2,FALSE)*100,"N/A")</f>
        <v>100</v>
      </c>
      <c r="F76" s="22">
        <f t="shared" si="9"/>
        <v>1.0012136605629132</v>
      </c>
      <c r="G76" s="8">
        <f t="shared" si="6"/>
        <v>1</v>
      </c>
      <c r="H76" s="9">
        <f>ROUND(VLOOKUP(A76,'M3 Painel CSJT'!A:G,6,FALSE)*100,2)</f>
        <v>108.62</v>
      </c>
      <c r="I76" s="74">
        <f>VLOOKUP(A76,'M3 Painel CSJT'!A:D,4,FALSE)*100</f>
        <v>46.384574183181577</v>
      </c>
      <c r="J76" s="8">
        <f t="shared" si="7"/>
        <v>0.99320191091996202</v>
      </c>
      <c r="K76" s="9">
        <f>ROUND(VLOOKUP(A76,'M5 Painel CSJT'!A:G,7,FALSE)*100,2)</f>
        <v>100.76</v>
      </c>
      <c r="L76" s="53">
        <f>VLOOKUP(A76,'M5 Painel CSJT'!A:D,4,FALSE)*100</f>
        <v>27.882227740333455</v>
      </c>
      <c r="M76" s="53">
        <f>VLOOKUP(A76,'M5 Painel CSJT'!A:E,5,FALSE)*100</f>
        <v>22.318941504178273</v>
      </c>
      <c r="N76" s="53">
        <f>VLOOKUP(A76,'M5 Painel CSJT'!A:F,6,FALSE)*100</f>
        <v>33.658712942877798</v>
      </c>
      <c r="O76" s="5">
        <f t="shared" si="8"/>
        <v>1.1797487671032347</v>
      </c>
    </row>
    <row r="77" spans="1:15" x14ac:dyDescent="0.35">
      <c r="A77" s="1" t="s">
        <v>68</v>
      </c>
      <c r="B77" s="73">
        <f>VLOOKUP(A77,'M1 Painel CSJT'!A:B,2,FALSE)*100</f>
        <v>93.11</v>
      </c>
      <c r="C77" s="8">
        <f t="shared" si="5"/>
        <v>0.95477850697292865</v>
      </c>
      <c r="D77" s="9">
        <f>VLOOKUP(A77,'M2 (prt1) Painel CSJT'!A:C,3,FALSE)*100</f>
        <v>106.22276339400155</v>
      </c>
      <c r="E77" s="74">
        <f>IFERROR(VLOOKUP(A77,'M2 (prt2) Painel CSJT'!A:B,2,FALSE)*100,"N/A")</f>
        <v>100</v>
      </c>
      <c r="F77" s="22">
        <f t="shared" si="9"/>
        <v>0.99970580866447512</v>
      </c>
      <c r="G77" s="8">
        <f t="shared" si="6"/>
        <v>1</v>
      </c>
      <c r="H77" s="9">
        <f>ROUND(VLOOKUP(A77,'M3 Painel CSJT'!A:G,6,FALSE)*100,2)</f>
        <v>90.39</v>
      </c>
      <c r="I77" s="74">
        <f>VLOOKUP(A77,'M3 Painel CSJT'!A:D,4,FALSE)*100</f>
        <v>35.426356589147282</v>
      </c>
      <c r="J77" s="8">
        <f t="shared" si="7"/>
        <v>0.75856091558194938</v>
      </c>
      <c r="K77" s="9">
        <f>ROUND(VLOOKUP(A77,'M5 Painel CSJT'!A:G,7,FALSE)*100,2)</f>
        <v>93.62</v>
      </c>
      <c r="L77" s="53">
        <f>VLOOKUP(A77,'M5 Painel CSJT'!A:D,4,FALSE)*100</f>
        <v>31.815956926089083</v>
      </c>
      <c r="M77" s="53">
        <f>VLOOKUP(A77,'M5 Painel CSJT'!A:E,5,FALSE)*100</f>
        <v>35.935397039030953</v>
      </c>
      <c r="N77" s="53">
        <f>VLOOKUP(A77,'M5 Painel CSJT'!A:F,6,FALSE)*100</f>
        <v>26.871297792137856</v>
      </c>
      <c r="O77" s="22">
        <f t="shared" si="8"/>
        <v>1.0338844711528041</v>
      </c>
    </row>
    <row r="78" spans="1:15" x14ac:dyDescent="0.35">
      <c r="A78" s="1" t="s">
        <v>69</v>
      </c>
      <c r="B78" s="73">
        <f>VLOOKUP(A78,'M1 Painel CSJT'!A:B,2,FALSE)*100</f>
        <v>86.71</v>
      </c>
      <c r="C78" s="8">
        <f t="shared" si="5"/>
        <v>0.88915094339622636</v>
      </c>
      <c r="D78" s="9">
        <f>VLOOKUP(A78,'M2 (prt1) Painel CSJT'!A:C,3,FALSE)*100</f>
        <v>106.38297872340425</v>
      </c>
      <c r="E78" s="74">
        <f>IFERROR(VLOOKUP(A78,'M2 (prt2) Painel CSJT'!A:B,2,FALSE)*100,"N/A")</f>
        <v>100</v>
      </c>
      <c r="F78" s="22">
        <f t="shared" si="9"/>
        <v>1.0012136605629132</v>
      </c>
      <c r="G78" s="8">
        <f t="shared" si="6"/>
        <v>1</v>
      </c>
      <c r="H78" s="9">
        <f>ROUND(VLOOKUP(A78,'M3 Painel CSJT'!A:G,6,FALSE)*100,2)</f>
        <v>107.9</v>
      </c>
      <c r="I78" s="74">
        <f>VLOOKUP(A78,'M3 Painel CSJT'!A:D,4,FALSE)*100</f>
        <v>46.694214876033058</v>
      </c>
      <c r="J78" s="8">
        <f t="shared" si="7"/>
        <v>0.99983204029495976</v>
      </c>
      <c r="K78" s="9">
        <f>ROUND(VLOOKUP(A78,'M5 Painel CSJT'!A:G,7,FALSE)*100,2)</f>
        <v>93.94</v>
      </c>
      <c r="L78" s="53">
        <f>VLOOKUP(A78,'M5 Painel CSJT'!A:D,4,FALSE)*100</f>
        <v>36.833130328867234</v>
      </c>
      <c r="M78" s="53">
        <f>VLOOKUP(A78,'M5 Painel CSJT'!A:E,5,FALSE)*100</f>
        <v>40</v>
      </c>
      <c r="N78" s="53">
        <f>VLOOKUP(A78,'M5 Painel CSJT'!A:F,6,FALSE)*100</f>
        <v>33.175853018372706</v>
      </c>
      <c r="O78" s="5">
        <f t="shared" si="8"/>
        <v>0.8930553419449655</v>
      </c>
    </row>
    <row r="79" spans="1:15" x14ac:dyDescent="0.35">
      <c r="A79" s="1" t="s">
        <v>70</v>
      </c>
      <c r="B79" s="73">
        <f>VLOOKUP(A79,'M1 Painel CSJT'!A:B,2,FALSE)*100</f>
        <v>85.71</v>
      </c>
      <c r="C79" s="8">
        <f t="shared" si="5"/>
        <v>0.87889663658736672</v>
      </c>
      <c r="D79" s="9">
        <f>VLOOKUP(A79,'M2 (prt1) Painel CSJT'!A:C,3,FALSE)*100</f>
        <v>106.38297872340425</v>
      </c>
      <c r="E79" s="74">
        <f>IFERROR(VLOOKUP(A79,'M2 (prt2) Painel CSJT'!A:B,2,FALSE)*100,"N/A")</f>
        <v>100</v>
      </c>
      <c r="F79" s="22">
        <f t="shared" si="9"/>
        <v>1.0012136605629132</v>
      </c>
      <c r="G79" s="8">
        <f t="shared" si="6"/>
        <v>1</v>
      </c>
      <c r="H79" s="9">
        <f>ROUND(VLOOKUP(A79,'M3 Painel CSJT'!A:G,6,FALSE)*100,2)</f>
        <v>97.62</v>
      </c>
      <c r="I79" s="74">
        <f>VLOOKUP(A79,'M3 Painel CSJT'!A:D,4,FALSE)*100</f>
        <v>38.383838383838381</v>
      </c>
      <c r="J79" s="8">
        <f t="shared" si="7"/>
        <v>0.82188749821689899</v>
      </c>
      <c r="K79" s="9">
        <f>ROUND(VLOOKUP(A79,'M5 Painel CSJT'!A:G,7,FALSE)*100,2)</f>
        <v>98.18</v>
      </c>
      <c r="L79" s="53">
        <f>VLOOKUP(A79,'M5 Painel CSJT'!A:D,4,FALSE)*100</f>
        <v>35.973928302832789</v>
      </c>
      <c r="M79" s="53">
        <f>VLOOKUP(A79,'M5 Painel CSJT'!A:E,5,FALSE)*100</f>
        <v>43.819723337795629</v>
      </c>
      <c r="N79" s="53">
        <f>VLOOKUP(A79,'M5 Painel CSJT'!A:F,6,FALSE)*100</f>
        <v>25.915331807780323</v>
      </c>
      <c r="O79" s="5">
        <f t="shared" si="8"/>
        <v>0.91438509366684162</v>
      </c>
    </row>
    <row r="80" spans="1:15" x14ac:dyDescent="0.35">
      <c r="A80" s="1" t="s">
        <v>71</v>
      </c>
      <c r="B80" s="73">
        <f>VLOOKUP(A80,'M1 Painel CSJT'!A:B,2,FALSE)*100</f>
        <v>99.79</v>
      </c>
      <c r="C80" s="8">
        <f t="shared" si="5"/>
        <v>1.0232772764561118</v>
      </c>
      <c r="D80" s="9">
        <f>VLOOKUP(A80,'M2 (prt1) Painel CSJT'!A:C,3,FALSE)*100</f>
        <v>106.38297872340425</v>
      </c>
      <c r="E80" s="74">
        <f>IFERROR(VLOOKUP(A80,'M2 (prt2) Painel CSJT'!A:B,2,FALSE)*100,"N/A")</f>
        <v>100</v>
      </c>
      <c r="F80" s="22">
        <f t="shared" si="9"/>
        <v>1.0012136605629132</v>
      </c>
      <c r="G80" s="8">
        <f t="shared" si="6"/>
        <v>1</v>
      </c>
      <c r="H80" s="9">
        <f>ROUND(VLOOKUP(A80,'M3 Painel CSJT'!A:G,6,FALSE)*100,2)</f>
        <v>86.99</v>
      </c>
      <c r="I80" s="74">
        <f>VLOOKUP(A80,'M3 Painel CSJT'!A:D,4,FALSE)*100</f>
        <v>32.926829268292686</v>
      </c>
      <c r="J80" s="8">
        <f t="shared" si="7"/>
        <v>0.7050402062688611</v>
      </c>
      <c r="K80" s="9">
        <f>ROUND(VLOOKUP(A80,'M5 Painel CSJT'!A:G,7,FALSE)*100,2)</f>
        <v>120.18</v>
      </c>
      <c r="L80" s="53">
        <f>VLOOKUP(A80,'M5 Painel CSJT'!A:D,4,FALSE)*100</f>
        <v>32.592218292066697</v>
      </c>
      <c r="M80" s="53">
        <f>VLOOKUP(A80,'M5 Painel CSJT'!A:E,5,FALSE)*100</f>
        <v>26.772388059701491</v>
      </c>
      <c r="N80" s="53">
        <f>VLOOKUP(A80,'M5 Painel CSJT'!A:F,6,FALSE)*100</f>
        <v>39.470782800441015</v>
      </c>
      <c r="O80" s="5">
        <f t="shared" si="8"/>
        <v>1.0092600480881282</v>
      </c>
    </row>
    <row r="81" spans="1:15" x14ac:dyDescent="0.35">
      <c r="A81" s="1" t="s">
        <v>72</v>
      </c>
      <c r="B81" s="73">
        <f>VLOOKUP(A81,'M1 Painel CSJT'!A:B,2,FALSE)*100</f>
        <v>96.84</v>
      </c>
      <c r="C81" s="8">
        <f t="shared" si="5"/>
        <v>0.99302707136997548</v>
      </c>
      <c r="D81" s="9">
        <f>VLOOKUP(A81,'M2 (prt1) Painel CSJT'!A:C,3,FALSE)*100</f>
        <v>106.38297872340425</v>
      </c>
      <c r="E81" s="74">
        <f>IFERROR(VLOOKUP(A81,'M2 (prt2) Painel CSJT'!A:B,2,FALSE)*100,"N/A")</f>
        <v>100</v>
      </c>
      <c r="F81" s="22">
        <f t="shared" si="9"/>
        <v>1.0012136605629132</v>
      </c>
      <c r="G81" s="8">
        <f t="shared" si="6"/>
        <v>1</v>
      </c>
      <c r="H81" s="9">
        <f>ROUND(VLOOKUP(A81,'M3 Painel CSJT'!A:G,6,FALSE)*100,2)</f>
        <v>102.86</v>
      </c>
      <c r="I81" s="74">
        <f>VLOOKUP(A81,'M3 Painel CSJT'!A:D,4,FALSE)*100</f>
        <v>39.026162790697676</v>
      </c>
      <c r="J81" s="8">
        <f t="shared" si="7"/>
        <v>0.83564116179056391</v>
      </c>
      <c r="K81" s="9">
        <f>ROUND(VLOOKUP(A81,'M5 Painel CSJT'!A:G,7,FALSE)*100,2)</f>
        <v>100.63</v>
      </c>
      <c r="L81" s="53">
        <f>VLOOKUP(A81,'M5 Painel CSJT'!A:D,4,FALSE)*100</f>
        <v>29.492385786802028</v>
      </c>
      <c r="M81" s="53">
        <f>VLOOKUP(A81,'M5 Painel CSJT'!A:E,5,FALSE)*100</f>
        <v>23.942208462332299</v>
      </c>
      <c r="N81" s="53">
        <f>VLOOKUP(A81,'M5 Painel CSJT'!A:F,6,FALSE)*100</f>
        <v>34.86513486513487</v>
      </c>
      <c r="O81" s="5">
        <f t="shared" si="8"/>
        <v>1.1153395333472895</v>
      </c>
    </row>
    <row r="82" spans="1:15" x14ac:dyDescent="0.35">
      <c r="A82" s="1" t="s">
        <v>73</v>
      </c>
      <c r="B82" s="73">
        <f>VLOOKUP(A82,'M1 Painel CSJT'!A:B,2,FALSE)*100</f>
        <v>80.239999999999995</v>
      </c>
      <c r="C82" s="8">
        <f t="shared" si="5"/>
        <v>0.82280557834290402</v>
      </c>
      <c r="D82" s="9">
        <f>VLOOKUP(A82,'M2 (prt1) Painel CSJT'!A:C,3,FALSE)*100</f>
        <v>104.52069463196611</v>
      </c>
      <c r="E82" s="74">
        <f>IFERROR(VLOOKUP(A82,'M2 (prt2) Painel CSJT'!A:B,2,FALSE)*100,"N/A")</f>
        <v>100</v>
      </c>
      <c r="F82" s="22">
        <f t="shared" si="9"/>
        <v>0.98368694440426263</v>
      </c>
      <c r="G82" s="8">
        <f t="shared" si="6"/>
        <v>1</v>
      </c>
      <c r="H82" s="9">
        <f>ROUND(VLOOKUP(A82,'M3 Painel CSJT'!A:G,6,FALSE)*100,2)</f>
        <v>107.97</v>
      </c>
      <c r="I82" s="74">
        <f>VLOOKUP(A82,'M3 Painel CSJT'!A:D,4,FALSE)*100</f>
        <v>47.470101195952161</v>
      </c>
      <c r="J82" s="8">
        <f t="shared" si="7"/>
        <v>1.0164455759190449</v>
      </c>
      <c r="K82" s="9">
        <f>ROUND(VLOOKUP(A82,'M5 Painel CSJT'!A:G,7,FALSE)*100,2)</f>
        <v>94.25</v>
      </c>
      <c r="L82" s="53">
        <f>VLOOKUP(A82,'M5 Painel CSJT'!A:D,4,FALSE)*100</f>
        <v>47.453498671390612</v>
      </c>
      <c r="M82" s="53">
        <f>VLOOKUP(A82,'M5 Painel CSJT'!A:E,5,FALSE)*100</f>
        <v>51.15702479338843</v>
      </c>
      <c r="N82" s="53">
        <f>VLOOKUP(A82,'M5 Painel CSJT'!A:F,6,FALSE)*100</f>
        <v>43.17748091603054</v>
      </c>
      <c r="O82" s="5">
        <f t="shared" si="8"/>
        <v>0.69318437463456384</v>
      </c>
    </row>
    <row r="83" spans="1:15" x14ac:dyDescent="0.35">
      <c r="A83" s="1" t="s">
        <v>74</v>
      </c>
      <c r="B83" s="73">
        <f>VLOOKUP(A83,'M1 Painel CSJT'!A:B,2,FALSE)*100</f>
        <v>87.79</v>
      </c>
      <c r="C83" s="8">
        <f t="shared" si="5"/>
        <v>0.90022559474979502</v>
      </c>
      <c r="D83" s="9">
        <f>VLOOKUP(A83,'M2 (prt1) Painel CSJT'!A:C,3,FALSE)*100</f>
        <v>106.38297872340425</v>
      </c>
      <c r="E83" s="74">
        <f>IFERROR(VLOOKUP(A83,'M2 (prt2) Painel CSJT'!A:B,2,FALSE)*100,"N/A")</f>
        <v>100</v>
      </c>
      <c r="F83" s="22">
        <f t="shared" si="9"/>
        <v>1.0012136605629132</v>
      </c>
      <c r="G83" s="8">
        <f t="shared" si="6"/>
        <v>1</v>
      </c>
      <c r="H83" s="9">
        <f>ROUND(VLOOKUP(A83,'M3 Painel CSJT'!A:G,6,FALSE)*100,2)</f>
        <v>103.96</v>
      </c>
      <c r="I83" s="74">
        <f>VLOOKUP(A83,'M3 Painel CSJT'!A:D,4,FALSE)*100</f>
        <v>41.71382376717866</v>
      </c>
      <c r="J83" s="8">
        <f t="shared" si="7"/>
        <v>0.89319025143411634</v>
      </c>
      <c r="K83" s="9">
        <f>ROUND(VLOOKUP(A83,'M5 Painel CSJT'!A:G,7,FALSE)*100,2)</f>
        <v>91.26</v>
      </c>
      <c r="L83" s="53">
        <f>VLOOKUP(A83,'M5 Painel CSJT'!A:D,4,FALSE)*100</f>
        <v>34.07692307692308</v>
      </c>
      <c r="M83" s="53">
        <f>VLOOKUP(A83,'M5 Painel CSJT'!A:E,5,FALSE)*100</f>
        <v>36.050895381715364</v>
      </c>
      <c r="N83" s="53">
        <f>VLOOKUP(A83,'M5 Painel CSJT'!A:F,6,FALSE)*100</f>
        <v>31.721034870641169</v>
      </c>
      <c r="O83" s="5">
        <f t="shared" si="8"/>
        <v>0.9652873801574493</v>
      </c>
    </row>
    <row r="84" spans="1:15" x14ac:dyDescent="0.35">
      <c r="A84" s="1" t="s">
        <v>75</v>
      </c>
      <c r="B84" s="73">
        <f>VLOOKUP(A84,'M1 Painel CSJT'!A:B,2,FALSE)*100</f>
        <v>69.699999999999989</v>
      </c>
      <c r="C84" s="8">
        <f t="shared" si="5"/>
        <v>0.71472518457752243</v>
      </c>
      <c r="D84" s="9">
        <f>VLOOKUP(A84,'M2 (prt1) Painel CSJT'!A:C,3,FALSE)*100</f>
        <v>106.30346977069618</v>
      </c>
      <c r="E84" s="74">
        <f>IFERROR(VLOOKUP(A84,'M2 (prt2) Painel CSJT'!A:B,2,FALSE)*100,"N/A")</f>
        <v>100</v>
      </c>
      <c r="F84" s="22">
        <f t="shared" si="9"/>
        <v>1.0004653693367824</v>
      </c>
      <c r="G84" s="8">
        <f t="shared" si="6"/>
        <v>1</v>
      </c>
      <c r="H84" s="9">
        <f>ROUND(VLOOKUP(A84,'M3 Painel CSJT'!A:G,6,FALSE)*100,2)</f>
        <v>108.12</v>
      </c>
      <c r="I84" s="74">
        <f>VLOOKUP(A84,'M3 Painel CSJT'!A:D,4,FALSE)*100</f>
        <v>43.579121789560894</v>
      </c>
      <c r="J84" s="8">
        <f t="shared" si="7"/>
        <v>0.93313063232343785</v>
      </c>
      <c r="K84" s="9">
        <f>ROUND(VLOOKUP(A84,'M5 Painel CSJT'!A:G,7,FALSE)*100,2)</f>
        <v>98.68</v>
      </c>
      <c r="L84" s="53">
        <f>VLOOKUP(A84,'M5 Painel CSJT'!A:D,4,FALSE)*100</f>
        <v>38.084153983885408</v>
      </c>
      <c r="M84" s="53">
        <f>VLOOKUP(A84,'M5 Painel CSJT'!A:E,5,FALSE)*100</f>
        <v>41.329211746522411</v>
      </c>
      <c r="N84" s="53">
        <f>VLOOKUP(A84,'M5 Painel CSJT'!A:F,6,FALSE)*100</f>
        <v>33.617021276595743</v>
      </c>
      <c r="O84" s="5">
        <f t="shared" si="8"/>
        <v>0.86371943078132951</v>
      </c>
    </row>
    <row r="85" spans="1:15" x14ac:dyDescent="0.35">
      <c r="A85" s="1" t="s">
        <v>76</v>
      </c>
      <c r="B85" s="73">
        <f>VLOOKUP(A85,'M1 Painel CSJT'!A:B,2,FALSE)*100</f>
        <v>92.35</v>
      </c>
      <c r="C85" s="8">
        <f t="shared" si="5"/>
        <v>0.94698523379819521</v>
      </c>
      <c r="D85" s="9">
        <f>VLOOKUP(A85,'M2 (prt1) Painel CSJT'!A:C,3,FALSE)*100</f>
        <v>106.38297872340425</v>
      </c>
      <c r="E85" s="74">
        <f>IFERROR(VLOOKUP(A85,'M2 (prt2) Painel CSJT'!A:B,2,FALSE)*100,"N/A")</f>
        <v>100</v>
      </c>
      <c r="F85" s="22">
        <f t="shared" si="9"/>
        <v>1.0012136605629132</v>
      </c>
      <c r="G85" s="8">
        <f t="shared" si="6"/>
        <v>1</v>
      </c>
      <c r="H85" s="9">
        <f>ROUND(VLOOKUP(A85,'M3 Painel CSJT'!A:G,6,FALSE)*100,2)</f>
        <v>118.61</v>
      </c>
      <c r="I85" s="74">
        <f>VLOOKUP(A85,'M3 Painel CSJT'!A:D,4,FALSE)*100</f>
        <v>40.336134453781511</v>
      </c>
      <c r="J85" s="8">
        <f t="shared" si="7"/>
        <v>0.86369071020050958</v>
      </c>
      <c r="K85" s="9">
        <f>ROUND(VLOOKUP(A85,'M5 Painel CSJT'!A:G,7,FALSE)*100,2)</f>
        <v>97.7</v>
      </c>
      <c r="L85" s="53">
        <f>VLOOKUP(A85,'M5 Painel CSJT'!A:D,4,FALSE)*100</f>
        <v>26.958574801459541</v>
      </c>
      <c r="M85" s="53">
        <f>VLOOKUP(A85,'M5 Painel CSJT'!A:E,5,FALSE)*100</f>
        <v>26.094137076796038</v>
      </c>
      <c r="N85" s="53">
        <f>VLOOKUP(A85,'M5 Painel CSJT'!A:F,6,FALSE)*100</f>
        <v>27.894501564595441</v>
      </c>
      <c r="O85" s="5">
        <f t="shared" si="8"/>
        <v>1.2201692427364195</v>
      </c>
    </row>
    <row r="86" spans="1:15" x14ac:dyDescent="0.35">
      <c r="A86" s="1" t="s">
        <v>77</v>
      </c>
      <c r="B86" s="73">
        <f>VLOOKUP(A86,'M1 Painel CSJT'!A:B,2,FALSE)*100</f>
        <v>105.39</v>
      </c>
      <c r="C86" s="8">
        <f t="shared" si="5"/>
        <v>1.080701394585726</v>
      </c>
      <c r="D86" s="9">
        <f>VLOOKUP(A86,'M2 (prt1) Painel CSJT'!A:C,3,FALSE)*100</f>
        <v>106.38297872340425</v>
      </c>
      <c r="E86" s="74">
        <f>IFERROR(VLOOKUP(A86,'M2 (prt2) Painel CSJT'!A:B,2,FALSE)*100,"N/A")</f>
        <v>100</v>
      </c>
      <c r="F86" s="22">
        <f t="shared" si="9"/>
        <v>1.0012136605629132</v>
      </c>
      <c r="G86" s="8">
        <f t="shared" si="6"/>
        <v>1</v>
      </c>
      <c r="H86" s="9">
        <f>ROUND(VLOOKUP(A86,'M3 Painel CSJT'!A:G,6,FALSE)*100,2)</f>
        <v>91.79</v>
      </c>
      <c r="I86" s="74">
        <f>VLOOKUP(A86,'M3 Painel CSJT'!A:D,4,FALSE)*100</f>
        <v>37.608550434201739</v>
      </c>
      <c r="J86" s="8">
        <f t="shared" si="7"/>
        <v>0.80528677509607471</v>
      </c>
      <c r="K86" s="9">
        <f>ROUND(VLOOKUP(A86,'M5 Painel CSJT'!A:G,7,FALSE)*100,2)</f>
        <v>87.38</v>
      </c>
      <c r="L86" s="53">
        <f>VLOOKUP(A86,'M5 Painel CSJT'!A:D,4,FALSE)*100</f>
        <v>31.697833734493614</v>
      </c>
      <c r="M86" s="53">
        <f>VLOOKUP(A86,'M5 Painel CSJT'!A:E,5,FALSE)*100</f>
        <v>25.239005736137663</v>
      </c>
      <c r="N86" s="53">
        <f>VLOOKUP(A86,'M5 Painel CSJT'!A:F,6,FALSE)*100</f>
        <v>37.760229720028718</v>
      </c>
      <c r="O86" s="5">
        <f t="shared" si="8"/>
        <v>1.0377372812374461</v>
      </c>
    </row>
    <row r="87" spans="1:15" x14ac:dyDescent="0.35">
      <c r="A87" s="1" t="s">
        <v>78</v>
      </c>
      <c r="B87" s="73">
        <f>VLOOKUP(A87,'M1 Painel CSJT'!A:B,2,FALSE)*100</f>
        <v>96.960000000000008</v>
      </c>
      <c r="C87" s="8">
        <f t="shared" si="5"/>
        <v>0.99425758818703869</v>
      </c>
      <c r="D87" s="9">
        <f>VLOOKUP(A87,'M2 (prt1) Painel CSJT'!A:C,3,FALSE)*100</f>
        <v>106.28156501632762</v>
      </c>
      <c r="E87" s="74">
        <f>IFERROR(VLOOKUP(A87,'M2 (prt2) Painel CSJT'!A:B,2,FALSE)*100,"N/A")</f>
        <v>100</v>
      </c>
      <c r="F87" s="22">
        <f t="shared" si="9"/>
        <v>1.0002592147473146</v>
      </c>
      <c r="G87" s="8">
        <f t="shared" si="6"/>
        <v>1</v>
      </c>
      <c r="H87" s="9">
        <f>ROUND(VLOOKUP(A87,'M3 Painel CSJT'!A:G,6,FALSE)*100,2)</f>
        <v>93.9</v>
      </c>
      <c r="I87" s="74">
        <f>VLOOKUP(A87,'M3 Painel CSJT'!A:D,4,FALSE)*100</f>
        <v>44.458359423919852</v>
      </c>
      <c r="J87" s="8">
        <f t="shared" si="7"/>
        <v>0.95195716062462243</v>
      </c>
      <c r="K87" s="9">
        <f>ROUND(VLOOKUP(A87,'M5 Painel CSJT'!A:G,7,FALSE)*100,2)</f>
        <v>74.38</v>
      </c>
      <c r="L87" s="53">
        <f>VLOOKUP(A87,'M5 Painel CSJT'!A:D,4,FALSE)*100</f>
        <v>37.723214285714285</v>
      </c>
      <c r="M87" s="53">
        <f>VLOOKUP(A87,'M5 Painel CSJT'!A:E,5,FALSE)*100</f>
        <v>37.309734513274336</v>
      </c>
      <c r="N87" s="53">
        <f>VLOOKUP(A87,'M5 Painel CSJT'!A:F,6,FALSE)*100</f>
        <v>38.429003021148034</v>
      </c>
      <c r="O87" s="5">
        <f t="shared" si="8"/>
        <v>0.87198358951100607</v>
      </c>
    </row>
    <row r="88" spans="1:15" x14ac:dyDescent="0.35">
      <c r="A88" s="1" t="s">
        <v>79</v>
      </c>
      <c r="B88" s="73">
        <f>VLOOKUP(A88,'M1 Painel CSJT'!A:B,2,FALSE)*100</f>
        <v>107.36000000000001</v>
      </c>
      <c r="C88" s="8">
        <f t="shared" si="5"/>
        <v>1.1009023789991799</v>
      </c>
      <c r="D88" s="9">
        <f>VLOOKUP(A88,'M2 (prt1) Painel CSJT'!A:C,3,FALSE)*100</f>
        <v>106.38297872340425</v>
      </c>
      <c r="E88" s="74">
        <f>IFERROR(VLOOKUP(A88,'M2 (prt2) Painel CSJT'!A:B,2,FALSE)*100,"N/A")</f>
        <v>100</v>
      </c>
      <c r="F88" s="22">
        <f t="shared" si="9"/>
        <v>1.0012136605629132</v>
      </c>
      <c r="G88" s="8">
        <f t="shared" si="6"/>
        <v>1</v>
      </c>
      <c r="H88" s="9">
        <f>ROUND(VLOOKUP(A88,'M3 Painel CSJT'!A:G,6,FALSE)*100,2)</f>
        <v>81.739999999999995</v>
      </c>
      <c r="I88" s="74">
        <f>VLOOKUP(A88,'M3 Painel CSJT'!A:D,4,FALSE)*100</f>
        <v>38.581797878280291</v>
      </c>
      <c r="J88" s="8">
        <f t="shared" si="7"/>
        <v>0.82612627267213035</v>
      </c>
      <c r="K88" s="9">
        <f>ROUND(VLOOKUP(A88,'M5 Painel CSJT'!A:G,7,FALSE)*100,2)</f>
        <v>103.32</v>
      </c>
      <c r="L88" s="53">
        <f>VLOOKUP(A88,'M5 Painel CSJT'!A:D,4,FALSE)*100</f>
        <v>29.213066072754266</v>
      </c>
      <c r="M88" s="53">
        <f>VLOOKUP(A88,'M5 Painel CSJT'!A:E,5,FALSE)*100</f>
        <v>28.622797554836389</v>
      </c>
      <c r="N88" s="53">
        <f>VLOOKUP(A88,'M5 Painel CSJT'!A:F,6,FALSE)*100</f>
        <v>29.842731108553895</v>
      </c>
      <c r="O88" s="5">
        <f t="shared" si="8"/>
        <v>1.1260038134589647</v>
      </c>
    </row>
    <row r="89" spans="1:15" x14ac:dyDescent="0.35">
      <c r="A89" s="1" t="s">
        <v>80</v>
      </c>
      <c r="B89" s="73">
        <f>VLOOKUP(A89,'M1 Painel CSJT'!A:B,2,FALSE)*100</f>
        <v>101.17</v>
      </c>
      <c r="C89" s="8">
        <f t="shared" si="5"/>
        <v>1.0374282198523381</v>
      </c>
      <c r="D89" s="9">
        <f>VLOOKUP(A89,'M2 (prt1) Painel CSJT'!A:C,3,FALSE)*100</f>
        <v>105.66026827012027</v>
      </c>
      <c r="E89" s="74">
        <f>IFERROR(VLOOKUP(A89,'M2 (prt2) Painel CSJT'!A:B,2,FALSE)*100,"N/A")</f>
        <v>100</v>
      </c>
      <c r="F89" s="22">
        <f t="shared" si="9"/>
        <v>0.99441193732539346</v>
      </c>
      <c r="G89" s="8">
        <f t="shared" si="6"/>
        <v>1</v>
      </c>
      <c r="H89" s="9">
        <f>ROUND(VLOOKUP(A89,'M3 Painel CSJT'!A:G,6,FALSE)*100,2)</f>
        <v>93.28</v>
      </c>
      <c r="I89" s="74">
        <f>VLOOKUP(A89,'M3 Painel CSJT'!A:D,4,FALSE)*100</f>
        <v>39.963833634719705</v>
      </c>
      <c r="J89" s="8">
        <f t="shared" si="7"/>
        <v>0.85571888138800478</v>
      </c>
      <c r="K89" s="9">
        <f>ROUND(VLOOKUP(A89,'M5 Painel CSJT'!A:G,7,FALSE)*100,2)</f>
        <v>95.44</v>
      </c>
      <c r="L89" s="53">
        <f>VLOOKUP(A89,'M5 Painel CSJT'!A:D,4,FALSE)*100</f>
        <v>24.9137187230371</v>
      </c>
      <c r="M89" s="53">
        <f>VLOOKUP(A89,'M5 Painel CSJT'!A:E,5,FALSE)*100</f>
        <v>26.687354538401863</v>
      </c>
      <c r="N89" s="53">
        <f>VLOOKUP(A89,'M5 Painel CSJT'!A:F,6,FALSE)*100</f>
        <v>22.691933916423711</v>
      </c>
      <c r="O89" s="5">
        <f t="shared" si="8"/>
        <v>1.3203176999158184</v>
      </c>
    </row>
    <row r="90" spans="1:15" x14ac:dyDescent="0.35">
      <c r="A90" s="1" t="s">
        <v>81</v>
      </c>
      <c r="B90" s="73">
        <f>VLOOKUP(A90,'M1 Painel CSJT'!A:B,2,FALSE)*100</f>
        <v>102.03999999999999</v>
      </c>
      <c r="C90" s="8">
        <f t="shared" si="5"/>
        <v>1.046349466776046</v>
      </c>
      <c r="D90" s="9">
        <f>VLOOKUP(A90,'M2 (prt1) Painel CSJT'!A:C,3,FALSE)*100</f>
        <v>106.38297872340425</v>
      </c>
      <c r="E90" s="74">
        <f>IFERROR(VLOOKUP(A90,'M2 (prt2) Painel CSJT'!A:B,2,FALSE)*100,"N/A")</f>
        <v>100</v>
      </c>
      <c r="F90" s="22">
        <f t="shared" si="9"/>
        <v>1.0012136605629132</v>
      </c>
      <c r="G90" s="8">
        <f t="shared" si="6"/>
        <v>1</v>
      </c>
      <c r="H90" s="9">
        <f>ROUND(VLOOKUP(A90,'M3 Painel CSJT'!A:G,6,FALSE)*100,2)</f>
        <v>94.97</v>
      </c>
      <c r="I90" s="74">
        <f>VLOOKUP(A90,'M3 Painel CSJT'!A:D,4,FALSE)*100</f>
        <v>41.666666666666671</v>
      </c>
      <c r="J90" s="8">
        <f t="shared" si="7"/>
        <v>0.89218050793281811</v>
      </c>
      <c r="K90" s="9">
        <f>ROUND(VLOOKUP(A90,'M5 Painel CSJT'!A:G,7,FALSE)*100,2)</f>
        <v>96.21</v>
      </c>
      <c r="L90" s="53">
        <f>VLOOKUP(A90,'M5 Painel CSJT'!A:D,4,FALSE)*100</f>
        <v>35.226853559572113</v>
      </c>
      <c r="M90" s="53">
        <f>VLOOKUP(A90,'M5 Painel CSJT'!A:E,5,FALSE)*100</f>
        <v>31.007462686567166</v>
      </c>
      <c r="N90" s="53">
        <f>VLOOKUP(A90,'M5 Painel CSJT'!A:F,6,FALSE)*100</f>
        <v>39.350838803792854</v>
      </c>
      <c r="O90" s="5">
        <f t="shared" si="8"/>
        <v>0.93377694789354204</v>
      </c>
    </row>
    <row r="91" spans="1:15" x14ac:dyDescent="0.35">
      <c r="A91" s="1" t="s">
        <v>82</v>
      </c>
      <c r="B91" s="73">
        <f>VLOOKUP(A91,'M1 Painel CSJT'!A:B,2,FALSE)*100</f>
        <v>91.539999999999992</v>
      </c>
      <c r="C91" s="8">
        <f t="shared" si="5"/>
        <v>0.93867924528301883</v>
      </c>
      <c r="D91" s="9">
        <f>VLOOKUP(A91,'M2 (prt1) Painel CSJT'!A:C,3,FALSE)*100</f>
        <v>106.38297872340425</v>
      </c>
      <c r="E91" s="74">
        <f>IFERROR(VLOOKUP(A91,'M2 (prt2) Painel CSJT'!A:B,2,FALSE)*100,"N/A")</f>
        <v>100</v>
      </c>
      <c r="F91" s="22">
        <f t="shared" si="9"/>
        <v>1.0012136605629132</v>
      </c>
      <c r="G91" s="8">
        <f t="shared" si="6"/>
        <v>1</v>
      </c>
      <c r="H91" s="9">
        <f>ROUND(VLOOKUP(A91,'M3 Painel CSJT'!A:G,6,FALSE)*100,2)</f>
        <v>129.12</v>
      </c>
      <c r="I91" s="74">
        <f>VLOOKUP(A91,'M3 Painel CSJT'!A:D,4,FALSE)*100</f>
        <v>50</v>
      </c>
      <c r="J91" s="8">
        <f t="shared" si="7"/>
        <v>1.0706166095193816</v>
      </c>
      <c r="K91" s="9">
        <f>ROUND(VLOOKUP(A91,'M5 Painel CSJT'!A:G,7,FALSE)*100,2)</f>
        <v>94.79</v>
      </c>
      <c r="L91" s="53">
        <f>VLOOKUP(A91,'M5 Painel CSJT'!A:D,4,FALSE)*100</f>
        <v>25.551294343240656</v>
      </c>
      <c r="M91" s="53">
        <f>VLOOKUP(A91,'M5 Painel CSJT'!A:E,5,FALSE)*100</f>
        <v>26.585976627712853</v>
      </c>
      <c r="N91" s="53">
        <f>VLOOKUP(A91,'M5 Painel CSJT'!A:F,6,FALSE)*100</f>
        <v>24.155405405405407</v>
      </c>
      <c r="O91" s="5">
        <f t="shared" si="8"/>
        <v>1.287372113477758</v>
      </c>
    </row>
    <row r="92" spans="1:15" x14ac:dyDescent="0.35">
      <c r="A92" s="1" t="s">
        <v>83</v>
      </c>
      <c r="B92" s="73">
        <f>VLOOKUP(A92,'M1 Painel CSJT'!A:B,2,FALSE)*100</f>
        <v>100.77000000000001</v>
      </c>
      <c r="C92" s="8">
        <f t="shared" si="5"/>
        <v>1.0333264971287943</v>
      </c>
      <c r="D92" s="9">
        <f>VLOOKUP(A92,'M2 (prt1) Painel CSJT'!A:C,3,FALSE)*100</f>
        <v>106.38297872340425</v>
      </c>
      <c r="E92" s="74">
        <f>IFERROR(VLOOKUP(A92,'M2 (prt2) Painel CSJT'!A:B,2,FALSE)*100,"N/A")</f>
        <v>100</v>
      </c>
      <c r="F92" s="22">
        <f t="shared" si="9"/>
        <v>1.0012136605629132</v>
      </c>
      <c r="G92" s="8">
        <f t="shared" si="6"/>
        <v>1</v>
      </c>
      <c r="H92" s="9">
        <f>ROUND(VLOOKUP(A92,'M3 Painel CSJT'!A:G,6,FALSE)*100,2)</f>
        <v>92.86</v>
      </c>
      <c r="I92" s="74">
        <f>VLOOKUP(A92,'M3 Painel CSJT'!A:D,4,FALSE)*100</f>
        <v>40.206185567010309</v>
      </c>
      <c r="J92" s="8">
        <f t="shared" si="7"/>
        <v>0.86090820146919345</v>
      </c>
      <c r="K92" s="9">
        <f>ROUND(VLOOKUP(A92,'M5 Painel CSJT'!A:G,7,FALSE)*100,2)</f>
        <v>89.39</v>
      </c>
      <c r="L92" s="53">
        <f>VLOOKUP(A92,'M5 Painel CSJT'!A:D,4,FALSE)*100</f>
        <v>39.887343777503958</v>
      </c>
      <c r="M92" s="53">
        <f>VLOOKUP(A92,'M5 Painel CSJT'!A:E,5,FALSE)*100</f>
        <v>35.698447893569849</v>
      </c>
      <c r="N92" s="53">
        <f>VLOOKUP(A92,'M5 Painel CSJT'!A:F,6,FALSE)*100</f>
        <v>43.69747899159664</v>
      </c>
      <c r="O92" s="5">
        <f t="shared" si="8"/>
        <v>0.8246732092323954</v>
      </c>
    </row>
    <row r="93" spans="1:15" x14ac:dyDescent="0.35">
      <c r="A93" s="1" t="s">
        <v>84</v>
      </c>
      <c r="B93" s="73">
        <f>VLOOKUP(A93,'M1 Painel CSJT'!A:B,2,FALSE)*100</f>
        <v>101.34</v>
      </c>
      <c r="C93" s="8">
        <f t="shared" si="5"/>
        <v>1.0391714520098443</v>
      </c>
      <c r="D93" s="9">
        <f>VLOOKUP(A93,'M2 (prt1) Painel CSJT'!A:C,3,FALSE)*100</f>
        <v>106.38297872340425</v>
      </c>
      <c r="E93" s="74">
        <f>IFERROR(VLOOKUP(A93,'M2 (prt2) Painel CSJT'!A:B,2,FALSE)*100,"N/A")</f>
        <v>100</v>
      </c>
      <c r="F93" s="22">
        <f t="shared" si="9"/>
        <v>1.0012136605629132</v>
      </c>
      <c r="G93" s="8">
        <f t="shared" si="6"/>
        <v>1</v>
      </c>
      <c r="H93" s="9">
        <f>ROUND(VLOOKUP(A93,'M3 Painel CSJT'!A:G,6,FALSE)*100,2)</f>
        <v>108.94</v>
      </c>
      <c r="I93" s="74">
        <f>VLOOKUP(A93,'M3 Painel CSJT'!A:D,4,FALSE)*100</f>
        <v>41.692789968652036</v>
      </c>
      <c r="J93" s="8">
        <f t="shared" si="7"/>
        <v>0.89273986875283862</v>
      </c>
      <c r="K93" s="9">
        <f>ROUND(VLOOKUP(A93,'M5 Painel CSJT'!A:G,7,FALSE)*100,2)</f>
        <v>103.09</v>
      </c>
      <c r="L93" s="53">
        <f>VLOOKUP(A93,'M5 Painel CSJT'!A:D,4,FALSE)*100</f>
        <v>28.307254623044098</v>
      </c>
      <c r="M93" s="53">
        <f>VLOOKUP(A93,'M5 Painel CSJT'!A:E,5,FALSE)*100</f>
        <v>27.203525641025639</v>
      </c>
      <c r="N93" s="53">
        <f>VLOOKUP(A93,'M5 Painel CSJT'!A:F,6,FALSE)*100</f>
        <v>29.443298969072163</v>
      </c>
      <c r="O93" s="5">
        <f t="shared" si="8"/>
        <v>1.1620351121571484</v>
      </c>
    </row>
    <row r="94" spans="1:15" x14ac:dyDescent="0.35">
      <c r="A94" s="1" t="s">
        <v>85</v>
      </c>
      <c r="B94" s="73">
        <f>VLOOKUP(A94,'M1 Painel CSJT'!A:B,2,FALSE)*100</f>
        <v>97.11</v>
      </c>
      <c r="C94" s="8">
        <f t="shared" si="5"/>
        <v>0.99579573420836753</v>
      </c>
      <c r="D94" s="9">
        <f>VLOOKUP(A94,'M2 (prt1) Painel CSJT'!A:C,3,FALSE)*100</f>
        <v>106.38297872340425</v>
      </c>
      <c r="E94" s="74">
        <f>IFERROR(VLOOKUP(A94,'M2 (prt2) Painel CSJT'!A:B,2,FALSE)*100,"N/A")</f>
        <v>100</v>
      </c>
      <c r="F94" s="22">
        <f t="shared" si="9"/>
        <v>1.0012136605629132</v>
      </c>
      <c r="G94" s="8">
        <f t="shared" si="6"/>
        <v>1</v>
      </c>
      <c r="H94" s="9">
        <f>ROUND(VLOOKUP(A94,'M3 Painel CSJT'!A:G,6,FALSE)*100,2)</f>
        <v>110.61</v>
      </c>
      <c r="I94" s="74">
        <f>VLOOKUP(A94,'M3 Painel CSJT'!A:D,4,FALSE)*100</f>
        <v>41.429475015812777</v>
      </c>
      <c r="J94" s="8">
        <f t="shared" si="7"/>
        <v>0.88710168151194813</v>
      </c>
      <c r="K94" s="9">
        <f>ROUND(VLOOKUP(A94,'M5 Painel CSJT'!A:G,7,FALSE)*100,2)</f>
        <v>117.72</v>
      </c>
      <c r="L94" s="53">
        <f>VLOOKUP(A94,'M5 Painel CSJT'!A:D,4,FALSE)*100</f>
        <v>29.250283983339642</v>
      </c>
      <c r="M94" s="53">
        <f>VLOOKUP(A94,'M5 Painel CSJT'!A:E,5,FALSE)*100</f>
        <v>27.547974413646052</v>
      </c>
      <c r="N94" s="53">
        <f>VLOOKUP(A94,'M5 Painel CSJT'!A:F,6,FALSE)*100</f>
        <v>30.609465440926115</v>
      </c>
      <c r="O94" s="5">
        <f t="shared" si="8"/>
        <v>1.1245710920101071</v>
      </c>
    </row>
    <row r="95" spans="1:15" x14ac:dyDescent="0.35">
      <c r="A95" s="1" t="s">
        <v>86</v>
      </c>
      <c r="B95" s="73">
        <f>VLOOKUP(A95,'M1 Painel CSJT'!A:B,2,FALSE)*100</f>
        <v>107.41000000000001</v>
      </c>
      <c r="C95" s="8">
        <f t="shared" si="5"/>
        <v>1.1014150943396228</v>
      </c>
      <c r="D95" s="9">
        <f>VLOOKUP(A95,'M2 (prt1) Painel CSJT'!A:C,3,FALSE)*100</f>
        <v>106.38297872340425</v>
      </c>
      <c r="E95" s="74">
        <f>IFERROR(VLOOKUP(A95,'M2 (prt2) Painel CSJT'!A:B,2,FALSE)*100,"N/A")</f>
        <v>100</v>
      </c>
      <c r="F95" s="22">
        <f t="shared" si="9"/>
        <v>1.0012136605629132</v>
      </c>
      <c r="G95" s="8">
        <f t="shared" si="6"/>
        <v>1</v>
      </c>
      <c r="H95" s="9">
        <f>ROUND(VLOOKUP(A95,'M3 Painel CSJT'!A:G,6,FALSE)*100,2)</f>
        <v>91.25</v>
      </c>
      <c r="I95" s="74">
        <f>VLOOKUP(A95,'M3 Painel CSJT'!A:D,4,FALSE)*100</f>
        <v>42.919153553988068</v>
      </c>
      <c r="J95" s="8">
        <f t="shared" si="7"/>
        <v>0.91899917322824842</v>
      </c>
      <c r="K95" s="9">
        <f>ROUND(VLOOKUP(A95,'M5 Painel CSJT'!A:G,7,FALSE)*100,2)</f>
        <v>119.57</v>
      </c>
      <c r="L95" s="53">
        <f>VLOOKUP(A95,'M5 Painel CSJT'!A:D,4,FALSE)*100</f>
        <v>25.502706883217325</v>
      </c>
      <c r="M95" s="53">
        <f>VLOOKUP(A95,'M5 Painel CSJT'!A:E,5,FALSE)*100</f>
        <v>22.838380153228748</v>
      </c>
      <c r="N95" s="53">
        <f>VLOOKUP(A95,'M5 Painel CSJT'!A:F,6,FALSE)*100</f>
        <v>28.50678733031674</v>
      </c>
      <c r="O95" s="5">
        <f t="shared" si="8"/>
        <v>1.2898247998292571</v>
      </c>
    </row>
    <row r="96" spans="1:15" x14ac:dyDescent="0.35">
      <c r="A96" s="1" t="s">
        <v>87</v>
      </c>
      <c r="B96" s="73">
        <f>VLOOKUP(A96,'M1 Painel CSJT'!A:B,2,FALSE)*100</f>
        <v>122.77</v>
      </c>
      <c r="C96" s="8">
        <f t="shared" si="5"/>
        <v>1.2589212469237079</v>
      </c>
      <c r="D96" s="9">
        <f>VLOOKUP(A96,'M2 (prt1) Painel CSJT'!A:C,3,FALSE)*100</f>
        <v>106.38297872340425</v>
      </c>
      <c r="E96" s="74">
        <f>IFERROR(VLOOKUP(A96,'M2 (prt2) Painel CSJT'!A:B,2,FALSE)*100,"N/A")</f>
        <v>100</v>
      </c>
      <c r="F96" s="22">
        <f t="shared" si="9"/>
        <v>1.0012136605629132</v>
      </c>
      <c r="G96" s="8">
        <f t="shared" si="6"/>
        <v>1</v>
      </c>
      <c r="H96" s="9">
        <f>ROUND(VLOOKUP(A96,'M3 Painel CSJT'!A:G,6,FALSE)*100,2)</f>
        <v>82.1</v>
      </c>
      <c r="I96" s="74">
        <f>VLOOKUP(A96,'M3 Painel CSJT'!A:D,4,FALSE)*100</f>
        <v>45.958312150482975</v>
      </c>
      <c r="J96" s="8">
        <f t="shared" si="7"/>
        <v>0.98407464667566968</v>
      </c>
      <c r="K96" s="9">
        <f>ROUND(VLOOKUP(A96,'M5 Painel CSJT'!A:G,7,FALSE)*100,2)</f>
        <v>96.01</v>
      </c>
      <c r="L96" s="53">
        <f>VLOOKUP(A96,'M5 Painel CSJT'!A:D,4,FALSE)*100</f>
        <v>41.260257005728441</v>
      </c>
      <c r="M96" s="53">
        <f>VLOOKUP(A96,'M5 Painel CSJT'!A:E,5,FALSE)*100</f>
        <v>24.475298676138198</v>
      </c>
      <c r="N96" s="53">
        <f>VLOOKUP(A96,'M5 Painel CSJT'!A:F,6,FALSE)*100</f>
        <v>56.722189173111246</v>
      </c>
      <c r="O96" s="5">
        <f t="shared" si="8"/>
        <v>0.79723264438665775</v>
      </c>
    </row>
    <row r="97" spans="1:15" x14ac:dyDescent="0.35">
      <c r="A97" s="1" t="s">
        <v>88</v>
      </c>
      <c r="B97" s="73">
        <f>VLOOKUP(A97,'M1 Painel CSJT'!A:B,2,FALSE)*100</f>
        <v>100.95</v>
      </c>
      <c r="C97" s="8">
        <f t="shared" si="5"/>
        <v>1.035172272354389</v>
      </c>
      <c r="D97" s="9">
        <f>VLOOKUP(A97,'M2 (prt1) Painel CSJT'!A:C,3,FALSE)*100</f>
        <v>106.38297872340425</v>
      </c>
      <c r="E97" s="74">
        <f>IFERROR(VLOOKUP(A97,'M2 (prt2) Painel CSJT'!A:B,2,FALSE)*100,"N/A")</f>
        <v>100</v>
      </c>
      <c r="F97" s="22">
        <f t="shared" si="9"/>
        <v>1.0012136605629132</v>
      </c>
      <c r="G97" s="8">
        <f t="shared" si="6"/>
        <v>1</v>
      </c>
      <c r="H97" s="9">
        <f>ROUND(VLOOKUP(A97,'M3 Painel CSJT'!A:G,6,FALSE)*100,2)</f>
        <v>107.35</v>
      </c>
      <c r="I97" s="74">
        <f>VLOOKUP(A97,'M3 Painel CSJT'!A:D,4,FALSE)*100</f>
        <v>50.502661147250151</v>
      </c>
      <c r="J97" s="8">
        <f t="shared" si="7"/>
        <v>1.0813797569835033</v>
      </c>
      <c r="K97" s="9">
        <f>ROUND(VLOOKUP(A97,'M5 Painel CSJT'!A:G,7,FALSE)*100,2)</f>
        <v>101.62</v>
      </c>
      <c r="L97" s="53">
        <f>VLOOKUP(A97,'M5 Painel CSJT'!A:D,4,FALSE)*100</f>
        <v>31.559738762965811</v>
      </c>
      <c r="M97" s="53">
        <f>VLOOKUP(A97,'M5 Painel CSJT'!A:E,5,FALSE)*100</f>
        <v>24.902267396403442</v>
      </c>
      <c r="N97" s="53">
        <f>VLOOKUP(A97,'M5 Painel CSJT'!A:F,6,FALSE)*100</f>
        <v>37.990936555891238</v>
      </c>
      <c r="O97" s="5">
        <f t="shared" si="8"/>
        <v>1.0422780761211474</v>
      </c>
    </row>
    <row r="98" spans="1:15" x14ac:dyDescent="0.35">
      <c r="A98" s="1" t="s">
        <v>89</v>
      </c>
      <c r="B98" s="73">
        <f>VLOOKUP(A98,'M1 Painel CSJT'!A:B,2,FALSE)*100</f>
        <v>97.34</v>
      </c>
      <c r="C98" s="8">
        <f t="shared" si="5"/>
        <v>0.9981542247744053</v>
      </c>
      <c r="D98" s="9">
        <f>VLOOKUP(A98,'M2 (prt1) Painel CSJT'!A:C,3,FALSE)*100</f>
        <v>106.38297872340425</v>
      </c>
      <c r="E98" s="74">
        <f>IFERROR(VLOOKUP(A98,'M2 (prt2) Painel CSJT'!A:B,2,FALSE)*100,"N/A")</f>
        <v>100</v>
      </c>
      <c r="F98" s="22">
        <f t="shared" si="9"/>
        <v>1.0012136605629132</v>
      </c>
      <c r="G98" s="8">
        <f t="shared" si="6"/>
        <v>1</v>
      </c>
      <c r="H98" s="9">
        <f>ROUND(VLOOKUP(A98,'M3 Painel CSJT'!A:G,6,FALSE)*100,2)</f>
        <v>107.86</v>
      </c>
      <c r="I98" s="74">
        <f>VLOOKUP(A98,'M3 Painel CSJT'!A:D,4,FALSE)*100</f>
        <v>45.942571785268413</v>
      </c>
      <c r="J98" s="8">
        <f t="shared" si="7"/>
        <v>0.98373760874689742</v>
      </c>
      <c r="K98" s="9">
        <f>ROUND(VLOOKUP(A98,'M5 Painel CSJT'!A:G,7,FALSE)*100,2)</f>
        <v>88.35</v>
      </c>
      <c r="L98" s="53">
        <f>VLOOKUP(A98,'M5 Painel CSJT'!A:D,4,FALSE)*100</f>
        <v>18.843014882381183</v>
      </c>
      <c r="M98" s="53">
        <f>VLOOKUP(A98,'M5 Painel CSJT'!A:E,5,FALSE)*100</f>
        <v>17.170329670329672</v>
      </c>
      <c r="N98" s="53">
        <f>VLOOKUP(A98,'M5 Painel CSJT'!A:F,6,FALSE)*100</f>
        <v>20.686175580221999</v>
      </c>
      <c r="O98" s="5">
        <f t="shared" si="8"/>
        <v>1.7456879382665542</v>
      </c>
    </row>
    <row r="99" spans="1:15" x14ac:dyDescent="0.35">
      <c r="A99" s="1" t="s">
        <v>90</v>
      </c>
      <c r="B99" s="73">
        <f>VLOOKUP(A99,'M1 Painel CSJT'!A:B,2,FALSE)*100</f>
        <v>100.91000000000001</v>
      </c>
      <c r="C99" s="8">
        <f t="shared" si="5"/>
        <v>1.0347621000820346</v>
      </c>
      <c r="D99" s="9">
        <f>VLOOKUP(A99,'M2 (prt1) Painel CSJT'!A:C,3,FALSE)*100</f>
        <v>106.38297872340425</v>
      </c>
      <c r="E99" s="74">
        <f>IFERROR(VLOOKUP(A99,'M2 (prt2) Painel CSJT'!A:B,2,FALSE)*100,"N/A")</f>
        <v>100</v>
      </c>
      <c r="F99" s="22">
        <f t="shared" si="9"/>
        <v>1.0012136605629132</v>
      </c>
      <c r="G99" s="8">
        <f t="shared" si="6"/>
        <v>1</v>
      </c>
      <c r="H99" s="9">
        <f>ROUND(VLOOKUP(A99,'M3 Painel CSJT'!A:G,6,FALSE)*100,2)</f>
        <v>90.33</v>
      </c>
      <c r="I99" s="74">
        <f>VLOOKUP(A99,'M3 Painel CSJT'!A:D,4,FALSE)*100</f>
        <v>40.184615384615384</v>
      </c>
      <c r="J99" s="8">
        <f t="shared" si="7"/>
        <v>0.8604463335583461</v>
      </c>
      <c r="K99" s="9">
        <f>ROUND(VLOOKUP(A99,'M5 Painel CSJT'!A:G,7,FALSE)*100,2)</f>
        <v>89.75</v>
      </c>
      <c r="L99" s="53">
        <f>VLOOKUP(A99,'M5 Painel CSJT'!A:D,4,FALSE)*100</f>
        <v>30.243503171679968</v>
      </c>
      <c r="M99" s="53">
        <f>VLOOKUP(A99,'M5 Painel CSJT'!A:E,5,FALSE)*100</f>
        <v>25.873015873015877</v>
      </c>
      <c r="N99" s="53">
        <f>VLOOKUP(A99,'M5 Painel CSJT'!A:F,6,FALSE)*100</f>
        <v>34.896493451626533</v>
      </c>
      <c r="O99" s="5">
        <f t="shared" si="8"/>
        <v>1.0876393390681005</v>
      </c>
    </row>
    <row r="100" spans="1:15" x14ac:dyDescent="0.35">
      <c r="A100" s="1" t="s">
        <v>91</v>
      </c>
      <c r="B100" s="73">
        <f>VLOOKUP(A100,'M1 Painel CSJT'!A:B,2,FALSE)*100</f>
        <v>91.81</v>
      </c>
      <c r="C100" s="8">
        <f t="shared" si="5"/>
        <v>0.9414479081214111</v>
      </c>
      <c r="D100" s="9">
        <f>VLOOKUP(A100,'M2 (prt1) Painel CSJT'!A:C,3,FALSE)*100</f>
        <v>106.38297872340425</v>
      </c>
      <c r="E100" s="74">
        <f>IFERROR(VLOOKUP(A100,'M2 (prt2) Painel CSJT'!A:B,2,FALSE)*100,"N/A")</f>
        <v>100</v>
      </c>
      <c r="F100" s="22">
        <f t="shared" si="9"/>
        <v>1.0012136605629132</v>
      </c>
      <c r="G100" s="8">
        <f t="shared" si="6"/>
        <v>1</v>
      </c>
      <c r="H100" s="9">
        <f>ROUND(VLOOKUP(A100,'M3 Painel CSJT'!A:G,6,FALSE)*100,2)</f>
        <v>105</v>
      </c>
      <c r="I100" s="74">
        <f>VLOOKUP(A100,'M3 Painel CSJT'!A:D,4,FALSE)*100</f>
        <v>44.252491694352159</v>
      </c>
      <c r="J100" s="8">
        <f t="shared" si="7"/>
        <v>0.94754905241183807</v>
      </c>
      <c r="K100" s="9">
        <f>ROUND(VLOOKUP(A100,'M5 Painel CSJT'!A:G,7,FALSE)*100,2)</f>
        <v>82.18</v>
      </c>
      <c r="L100" s="53">
        <f>VLOOKUP(A100,'M5 Painel CSJT'!A:D,4,FALSE)*100</f>
        <v>35.299882399059193</v>
      </c>
      <c r="M100" s="53">
        <f>VLOOKUP(A100,'M5 Painel CSJT'!A:E,5,FALSE)*100</f>
        <v>27.8395552025417</v>
      </c>
      <c r="N100" s="53">
        <f>VLOOKUP(A100,'M5 Painel CSJT'!A:F,6,FALSE)*100</f>
        <v>42.569659442724458</v>
      </c>
      <c r="O100" s="5">
        <f t="shared" si="8"/>
        <v>0.93184513843101902</v>
      </c>
    </row>
    <row r="101" spans="1:15" x14ac:dyDescent="0.35">
      <c r="A101" s="1" t="s">
        <v>92</v>
      </c>
      <c r="B101" s="73">
        <f>VLOOKUP(A101,'M1 Painel CSJT'!A:B,2,FALSE)*100</f>
        <v>101.08</v>
      </c>
      <c r="C101" s="8">
        <f t="shared" si="5"/>
        <v>1.0365053322395406</v>
      </c>
      <c r="D101" s="9">
        <f>VLOOKUP(A101,'M2 (prt1) Painel CSJT'!A:C,3,FALSE)*100</f>
        <v>106.38297872340425</v>
      </c>
      <c r="E101" s="74">
        <f>IFERROR(VLOOKUP(A101,'M2 (prt2) Painel CSJT'!A:B,2,FALSE)*100,"N/A")</f>
        <v>100</v>
      </c>
      <c r="F101" s="22">
        <f t="shared" si="9"/>
        <v>1.0012136605629132</v>
      </c>
      <c r="G101" s="8">
        <f t="shared" si="6"/>
        <v>1</v>
      </c>
      <c r="H101" s="9">
        <f>ROUND(VLOOKUP(A101,'M3 Painel CSJT'!A:G,6,FALSE)*100,2)</f>
        <v>100.23</v>
      </c>
      <c r="I101" s="74">
        <f>VLOOKUP(A101,'M3 Painel CSJT'!A:D,4,FALSE)*100</f>
        <v>50.730566919929863</v>
      </c>
      <c r="J101" s="8">
        <f t="shared" si="7"/>
        <v>1.0862597510962282</v>
      </c>
      <c r="K101" s="9">
        <f>ROUND(VLOOKUP(A101,'M5 Painel CSJT'!A:G,7,FALSE)*100,2)</f>
        <v>89.57</v>
      </c>
      <c r="L101" s="53">
        <f>VLOOKUP(A101,'M5 Painel CSJT'!A:D,4,FALSE)*100</f>
        <v>30.086410054988217</v>
      </c>
      <c r="M101" s="53">
        <f>VLOOKUP(A101,'M5 Painel CSJT'!A:E,5,FALSE)*100</f>
        <v>29.155521589606419</v>
      </c>
      <c r="N101" s="53">
        <f>VLOOKUP(A101,'M5 Painel CSJT'!A:F,6,FALSE)*100</f>
        <v>31.070707070707073</v>
      </c>
      <c r="O101" s="5">
        <f t="shared" si="8"/>
        <v>1.0933183367716646</v>
      </c>
    </row>
    <row r="102" spans="1:15" x14ac:dyDescent="0.35">
      <c r="A102" s="1" t="s">
        <v>93</v>
      </c>
      <c r="B102" s="73">
        <f>VLOOKUP(A102,'M1 Painel CSJT'!A:B,2,FALSE)*100</f>
        <v>96.8</v>
      </c>
      <c r="C102" s="8">
        <f t="shared" si="5"/>
        <v>0.99261689909762096</v>
      </c>
      <c r="D102" s="9">
        <f>VLOOKUP(A102,'M2 (prt1) Painel CSJT'!A:C,3,FALSE)*100</f>
        <v>106.22080954852102</v>
      </c>
      <c r="E102" s="74">
        <f>IFERROR(VLOOKUP(A102,'M2 (prt2) Painel CSJT'!A:B,2,FALSE)*100,"N/A")</f>
        <v>100</v>
      </c>
      <c r="F102" s="22">
        <f t="shared" si="9"/>
        <v>0.99968742022668922</v>
      </c>
      <c r="G102" s="8">
        <f t="shared" si="6"/>
        <v>1</v>
      </c>
      <c r="H102" s="9">
        <f>ROUND(VLOOKUP(A102,'M3 Painel CSJT'!A:G,6,FALSE)*100,2)</f>
        <v>102.58</v>
      </c>
      <c r="I102" s="74">
        <f>VLOOKUP(A102,'M3 Painel CSJT'!A:D,4,FALSE)*100</f>
        <v>46.754020250148898</v>
      </c>
      <c r="J102" s="8">
        <f t="shared" si="7"/>
        <v>1.0011126128322985</v>
      </c>
      <c r="K102" s="9">
        <f>ROUND(VLOOKUP(A102,'M5 Painel CSJT'!A:G,7,FALSE)*100,2)</f>
        <v>97.11</v>
      </c>
      <c r="L102" s="53">
        <f>VLOOKUP(A102,'M5 Painel CSJT'!A:D,4,FALSE)*100</f>
        <v>29.135854637650539</v>
      </c>
      <c r="M102" s="53">
        <f>VLOOKUP(A102,'M5 Painel CSJT'!A:E,5,FALSE)*100</f>
        <v>25.614754098360653</v>
      </c>
      <c r="N102" s="53">
        <f>VLOOKUP(A102,'M5 Painel CSJT'!A:F,6,FALSE)*100</f>
        <v>32.882686436982119</v>
      </c>
      <c r="O102" s="5">
        <f t="shared" si="8"/>
        <v>1.1289877784550382</v>
      </c>
    </row>
    <row r="103" spans="1:15" x14ac:dyDescent="0.35">
      <c r="A103" s="1" t="s">
        <v>94</v>
      </c>
      <c r="B103" s="73">
        <f>VLOOKUP(A103,'M1 Painel CSJT'!A:B,2,FALSE)*100</f>
        <v>96.32</v>
      </c>
      <c r="C103" s="8">
        <f t="shared" si="5"/>
        <v>0.98769483182936835</v>
      </c>
      <c r="D103" s="9">
        <f>VLOOKUP(A103,'M2 (prt1) Painel CSJT'!A:C,3,FALSE)*100</f>
        <v>106.38297872340425</v>
      </c>
      <c r="E103" s="74">
        <f>IFERROR(VLOOKUP(A103,'M2 (prt2) Painel CSJT'!A:B,2,FALSE)*100,"N/A")</f>
        <v>100</v>
      </c>
      <c r="F103" s="22">
        <f t="shared" si="9"/>
        <v>1.0012136605629132</v>
      </c>
      <c r="G103" s="8">
        <f t="shared" si="6"/>
        <v>1</v>
      </c>
      <c r="H103" s="9">
        <f>ROUND(VLOOKUP(A103,'M3 Painel CSJT'!A:G,6,FALSE)*100,2)</f>
        <v>90.99</v>
      </c>
      <c r="I103" s="74">
        <f>VLOOKUP(A103,'M3 Painel CSJT'!A:D,4,FALSE)*100</f>
        <v>41.449086161879897</v>
      </c>
      <c r="J103" s="8">
        <f t="shared" si="7"/>
        <v>0.88752160188617146</v>
      </c>
      <c r="K103" s="9">
        <f>ROUND(VLOOKUP(A103,'M5 Painel CSJT'!A:G,7,FALSE)*100,2)</f>
        <v>96.8</v>
      </c>
      <c r="L103" s="53">
        <f>VLOOKUP(A103,'M5 Painel CSJT'!A:D,4,FALSE)*100</f>
        <v>27.716049382716051</v>
      </c>
      <c r="M103" s="53">
        <f>VLOOKUP(A103,'M5 Painel CSJT'!A:E,5,FALSE)*100</f>
        <v>23.661270236612701</v>
      </c>
      <c r="N103" s="53">
        <f>VLOOKUP(A103,'M5 Painel CSJT'!A:F,6,FALSE)*100</f>
        <v>31.701346389228885</v>
      </c>
      <c r="O103" s="5">
        <f t="shared" si="8"/>
        <v>1.1868222395816259</v>
      </c>
    </row>
    <row r="104" spans="1:15" x14ac:dyDescent="0.35">
      <c r="A104" s="1" t="s">
        <v>95</v>
      </c>
      <c r="B104" s="73">
        <f>VLOOKUP(A104,'M1 Painel CSJT'!A:B,2,FALSE)*100</f>
        <v>98.509999999999991</v>
      </c>
      <c r="C104" s="8">
        <f t="shared" si="5"/>
        <v>1.0101517637407711</v>
      </c>
      <c r="D104" s="9">
        <f>VLOOKUP(A104,'M2 (prt1) Painel CSJT'!A:C,3,FALSE)*100</f>
        <v>106.38297872340425</v>
      </c>
      <c r="E104" s="74">
        <f>IFERROR(VLOOKUP(A104,'M2 (prt2) Painel CSJT'!A:B,2,FALSE)*100,"N/A")</f>
        <v>100</v>
      </c>
      <c r="F104" s="22">
        <f t="shared" si="9"/>
        <v>1.0012136605629132</v>
      </c>
      <c r="G104" s="8">
        <f t="shared" si="6"/>
        <v>1</v>
      </c>
      <c r="H104" s="9">
        <f>ROUND(VLOOKUP(A104,'M3 Painel CSJT'!A:G,6,FALSE)*100,2)</f>
        <v>96.15</v>
      </c>
      <c r="I104" s="74">
        <f>VLOOKUP(A104,'M3 Painel CSJT'!A:D,4,FALSE)*100</f>
        <v>47.439024390243901</v>
      </c>
      <c r="J104" s="8">
        <f t="shared" si="7"/>
        <v>1.0157801490318035</v>
      </c>
      <c r="K104" s="9">
        <f>ROUND(VLOOKUP(A104,'M5 Painel CSJT'!A:G,7,FALSE)*100,2)</f>
        <v>91.41</v>
      </c>
      <c r="L104" s="53">
        <f>VLOOKUP(A104,'M5 Painel CSJT'!A:D,4,FALSE)*100</f>
        <v>39.178970111631259</v>
      </c>
      <c r="M104" s="53">
        <f>VLOOKUP(A104,'M5 Painel CSJT'!A:E,5,FALSE)*100</f>
        <v>35.989992852037169</v>
      </c>
      <c r="N104" s="53">
        <f>VLOOKUP(A104,'M5 Painel CSJT'!A:F,6,FALSE)*100</f>
        <v>42.416545718432516</v>
      </c>
      <c r="O104" s="5">
        <f t="shared" si="8"/>
        <v>0.83958367734083417</v>
      </c>
    </row>
    <row r="105" spans="1:15" x14ac:dyDescent="0.35">
      <c r="A105" s="1" t="s">
        <v>96</v>
      </c>
      <c r="B105" s="73">
        <f>VLOOKUP(A105,'M1 Painel CSJT'!A:B,2,FALSE)*100</f>
        <v>115.88000000000001</v>
      </c>
      <c r="C105" s="8">
        <f t="shared" si="5"/>
        <v>1.1882690730106646</v>
      </c>
      <c r="D105" s="9">
        <f>VLOOKUP(A105,'M2 (prt1) Painel CSJT'!A:C,3,FALSE)*100</f>
        <v>106.32423605155256</v>
      </c>
      <c r="E105" s="74">
        <f>IFERROR(VLOOKUP(A105,'M2 (prt2) Painel CSJT'!A:B,2,FALSE)*100,"N/A")</f>
        <v>100</v>
      </c>
      <c r="F105" s="22">
        <f t="shared" si="9"/>
        <v>1.0006608092870639</v>
      </c>
      <c r="G105" s="8">
        <f t="shared" si="6"/>
        <v>1</v>
      </c>
      <c r="H105" s="9">
        <f>ROUND(VLOOKUP(A105,'M3 Painel CSJT'!A:G,6,FALSE)*100,2)</f>
        <v>98.7</v>
      </c>
      <c r="I105" s="74">
        <f>VLOOKUP(A105,'M3 Painel CSJT'!A:D,4,FALSE)*100</f>
        <v>47.385103011093506</v>
      </c>
      <c r="J105" s="8">
        <f t="shared" si="7"/>
        <v>1.0146255665492714</v>
      </c>
      <c r="K105" s="9">
        <f>ROUND(VLOOKUP(A105,'M5 Painel CSJT'!A:G,7,FALSE)*100,2)</f>
        <v>106.18</v>
      </c>
      <c r="L105" s="53">
        <f>VLOOKUP(A105,'M5 Painel CSJT'!A:D,4,FALSE)*100</f>
        <v>40.090815878130954</v>
      </c>
      <c r="M105" s="53">
        <f>VLOOKUP(A105,'M5 Painel CSJT'!A:E,5,FALSE)*100</f>
        <v>37.586405529953915</v>
      </c>
      <c r="N105" s="53">
        <f>VLOOKUP(A105,'M5 Painel CSJT'!A:F,6,FALSE)*100</f>
        <v>42.682563338301044</v>
      </c>
      <c r="O105" s="22">
        <f t="shared" si="8"/>
        <v>0.82048776210347196</v>
      </c>
    </row>
    <row r="106" spans="1:15" x14ac:dyDescent="0.35">
      <c r="A106" s="1" t="s">
        <v>97</v>
      </c>
      <c r="B106" s="73">
        <f>VLOOKUP(A106,'M1 Painel CSJT'!A:B,2,FALSE)*100</f>
        <v>98.1</v>
      </c>
      <c r="C106" s="8">
        <f t="shared" si="5"/>
        <v>1.0059474979491385</v>
      </c>
      <c r="D106" s="9">
        <f>VLOOKUP(A106,'M2 (prt1) Painel CSJT'!A:C,3,FALSE)*100</f>
        <v>106.38297872340425</v>
      </c>
      <c r="E106" s="74">
        <f>IFERROR(VLOOKUP(A106,'M2 (prt2) Painel CSJT'!A:B,2,FALSE)*100,"N/A")</f>
        <v>100</v>
      </c>
      <c r="F106" s="22">
        <f t="shared" si="9"/>
        <v>1.0012136605629132</v>
      </c>
      <c r="G106" s="8">
        <f t="shared" si="6"/>
        <v>1</v>
      </c>
      <c r="H106" s="9">
        <f>ROUND(VLOOKUP(A106,'M3 Painel CSJT'!A:G,6,FALSE)*100,2)</f>
        <v>94.11</v>
      </c>
      <c r="I106" s="74">
        <f>VLOOKUP(A106,'M3 Painel CSJT'!A:D,4,FALSE)*100</f>
        <v>43.402985074626862</v>
      </c>
      <c r="J106" s="8">
        <f t="shared" si="7"/>
        <v>0.92935913447234675</v>
      </c>
      <c r="K106" s="9">
        <f>ROUND(VLOOKUP(A106,'M5 Painel CSJT'!A:G,7,FALSE)*100,2)</f>
        <v>121.46</v>
      </c>
      <c r="L106" s="53">
        <f>VLOOKUP(A106,'M5 Painel CSJT'!A:D,4,FALSE)*100</f>
        <v>27.095990279465372</v>
      </c>
      <c r="M106" s="53">
        <f>VLOOKUP(A106,'M5 Painel CSJT'!A:E,5,FALSE)*100</f>
        <v>21.303258145363408</v>
      </c>
      <c r="N106" s="53">
        <f>VLOOKUP(A106,'M5 Painel CSJT'!A:F,6,FALSE)*100</f>
        <v>31.214731214731216</v>
      </c>
      <c r="O106" s="5">
        <f t="shared" si="8"/>
        <v>1.2139812371308185</v>
      </c>
    </row>
    <row r="107" spans="1:15" x14ac:dyDescent="0.35">
      <c r="A107" s="1" t="s">
        <v>98</v>
      </c>
      <c r="B107" s="73">
        <f>VLOOKUP(A107,'M1 Painel CSJT'!A:B,2,FALSE)*100</f>
        <v>104.28999999999999</v>
      </c>
      <c r="C107" s="8">
        <f t="shared" si="5"/>
        <v>1.0694216570959802</v>
      </c>
      <c r="D107" s="9">
        <f>VLOOKUP(A107,'M2 (prt1) Painel CSJT'!A:C,3,FALSE)*100</f>
        <v>106.25244746116695</v>
      </c>
      <c r="E107" s="74">
        <f>IFERROR(VLOOKUP(A107,'M2 (prt2) Painel CSJT'!A:B,2,FALSE)*100,"N/A")</f>
        <v>100</v>
      </c>
      <c r="F107" s="22">
        <f t="shared" si="9"/>
        <v>0.99998517754381755</v>
      </c>
      <c r="G107" s="8">
        <f t="shared" si="6"/>
        <v>1</v>
      </c>
      <c r="H107" s="9">
        <f>ROUND(VLOOKUP(A107,'M3 Painel CSJT'!A:G,6,FALSE)*100,2)</f>
        <v>92.29</v>
      </c>
      <c r="I107" s="74">
        <f>VLOOKUP(A107,'M3 Painel CSJT'!A:D,4,FALSE)*100</f>
        <v>42.252715837621494</v>
      </c>
      <c r="J107" s="8">
        <f t="shared" si="7"/>
        <v>0.90472918746120412</v>
      </c>
      <c r="K107" s="9">
        <f>ROUND(VLOOKUP(A107,'M5 Painel CSJT'!A:G,7,FALSE)*100,2)</f>
        <v>105.87</v>
      </c>
      <c r="L107" s="53">
        <f>VLOOKUP(A107,'M5 Painel CSJT'!A:D,4,FALSE)*100</f>
        <v>29.403522818254601</v>
      </c>
      <c r="M107" s="53">
        <f>VLOOKUP(A107,'M5 Painel CSJT'!A:E,5,FALSE)*100</f>
        <v>28.524945770065074</v>
      </c>
      <c r="N107" s="53">
        <f>VLOOKUP(A107,'M5 Painel CSJT'!A:F,6,FALSE)*100</f>
        <v>30.493273542600896</v>
      </c>
      <c r="O107" s="5">
        <f t="shared" si="8"/>
        <v>1.118710298900933</v>
      </c>
    </row>
    <row r="108" spans="1:15" x14ac:dyDescent="0.35">
      <c r="A108" s="1" t="s">
        <v>99</v>
      </c>
      <c r="B108" s="73">
        <f>VLOOKUP(A108,'M1 Painel CSJT'!A:B,2,FALSE)*100</f>
        <v>100.25999999999999</v>
      </c>
      <c r="C108" s="8">
        <f t="shared" si="5"/>
        <v>1.0280968006562756</v>
      </c>
      <c r="D108" s="9">
        <f>VLOOKUP(A108,'M2 (prt1) Painel CSJT'!A:C,3,FALSE)*100</f>
        <v>106.38297872340425</v>
      </c>
      <c r="E108" s="74">
        <f>IFERROR(VLOOKUP(A108,'M2 (prt2) Painel CSJT'!A:B,2,FALSE)*100,"N/A")</f>
        <v>100</v>
      </c>
      <c r="F108" s="22">
        <f t="shared" si="9"/>
        <v>1.0012136605629132</v>
      </c>
      <c r="G108" s="8">
        <f t="shared" si="6"/>
        <v>1</v>
      </c>
      <c r="H108" s="9">
        <f>ROUND(VLOOKUP(A108,'M3 Painel CSJT'!A:G,6,FALSE)*100,2)</f>
        <v>92.29</v>
      </c>
      <c r="I108" s="74">
        <f>VLOOKUP(A108,'M3 Painel CSJT'!A:D,4,FALSE)*100</f>
        <v>46.228710462287104</v>
      </c>
      <c r="J108" s="8">
        <f t="shared" si="7"/>
        <v>0.98986450515173974</v>
      </c>
      <c r="K108" s="9">
        <f>ROUND(VLOOKUP(A108,'M5 Painel CSJT'!A:G,7,FALSE)*100,2)</f>
        <v>108.81</v>
      </c>
      <c r="L108" s="53">
        <f>VLOOKUP(A108,'M5 Painel CSJT'!A:D,4,FALSE)*100</f>
        <v>38.47558192606116</v>
      </c>
      <c r="M108" s="53">
        <f>VLOOKUP(A108,'M5 Painel CSJT'!A:E,5,FALSE)*100</f>
        <v>25.600295530107132</v>
      </c>
      <c r="N108" s="53">
        <f>VLOOKUP(A108,'M5 Painel CSJT'!A:F,6,FALSE)*100</f>
        <v>47.490946714950852</v>
      </c>
      <c r="O108" s="5">
        <f t="shared" si="8"/>
        <v>0.85493245726504463</v>
      </c>
    </row>
    <row r="109" spans="1:15" x14ac:dyDescent="0.35">
      <c r="A109" s="1" t="s">
        <v>100</v>
      </c>
      <c r="B109" s="73">
        <f>VLOOKUP(A109,'M1 Painel CSJT'!A:B,2,FALSE)*100</f>
        <v>123.03999999999999</v>
      </c>
      <c r="C109" s="8">
        <f t="shared" si="5"/>
        <v>1.2616899097621002</v>
      </c>
      <c r="D109" s="9">
        <f>VLOOKUP(A109,'M2 (prt1) Painel CSJT'!A:C,3,FALSE)*100</f>
        <v>105.84530301866504</v>
      </c>
      <c r="E109" s="74">
        <f>IFERROR(VLOOKUP(A109,'M2 (prt2) Painel CSJT'!A:B,2,FALSE)*100,"N/A")</f>
        <v>100</v>
      </c>
      <c r="F109" s="22">
        <f t="shared" si="9"/>
        <v>0.9961533749138588</v>
      </c>
      <c r="G109" s="8">
        <f t="shared" si="6"/>
        <v>1</v>
      </c>
      <c r="H109" s="9">
        <f>ROUND(VLOOKUP(A109,'M3 Painel CSJT'!A:G,6,FALSE)*100,2)</f>
        <v>76.48</v>
      </c>
      <c r="I109" s="74">
        <f>VLOOKUP(A109,'M3 Painel CSJT'!A:D,4,FALSE)*100</f>
        <v>40.751586139580283</v>
      </c>
      <c r="J109" s="8">
        <f t="shared" si="7"/>
        <v>0.87258649970588942</v>
      </c>
      <c r="K109" s="9">
        <f>ROUND(VLOOKUP(A109,'M5 Painel CSJT'!A:G,7,FALSE)*100,2)</f>
        <v>118.74</v>
      </c>
      <c r="L109" s="53">
        <f>VLOOKUP(A109,'M5 Painel CSJT'!A:D,4,FALSE)*100</f>
        <v>38.747910651876616</v>
      </c>
      <c r="M109" s="53">
        <f>VLOOKUP(A109,'M5 Painel CSJT'!A:E,5,FALSE)*100</f>
        <v>32.782948063644554</v>
      </c>
      <c r="N109" s="53">
        <f>VLOOKUP(A109,'M5 Painel CSJT'!A:F,6,FALSE)*100</f>
        <v>44.861538461538466</v>
      </c>
      <c r="O109" s="5">
        <f t="shared" si="8"/>
        <v>0.84892380640288545</v>
      </c>
    </row>
    <row r="110" spans="1:15" x14ac:dyDescent="0.35">
      <c r="A110" s="1" t="s">
        <v>101</v>
      </c>
      <c r="B110" s="73">
        <f>VLOOKUP(A110,'M1 Painel CSJT'!A:B,2,FALSE)*100</f>
        <v>103.95</v>
      </c>
      <c r="C110" s="8">
        <f t="shared" si="5"/>
        <v>1.0659351927809682</v>
      </c>
      <c r="D110" s="9">
        <f>VLOOKUP(A110,'M2 (prt1) Painel CSJT'!A:C,3,FALSE)*100</f>
        <v>106.38297872340425</v>
      </c>
      <c r="E110" s="74">
        <f>IFERROR(VLOOKUP(A110,'M2 (prt2) Painel CSJT'!A:B,2,FALSE)*100,"N/A")</f>
        <v>100</v>
      </c>
      <c r="F110" s="22">
        <f t="shared" si="9"/>
        <v>1.0012136605629132</v>
      </c>
      <c r="G110" s="8">
        <f t="shared" si="6"/>
        <v>1</v>
      </c>
      <c r="H110" s="9">
        <f>ROUND(VLOOKUP(A110,'M3 Painel CSJT'!A:G,6,FALSE)*100,2)</f>
        <v>94.9</v>
      </c>
      <c r="I110" s="74">
        <f>VLOOKUP(A110,'M3 Painel CSJT'!A:D,4,FALSE)*100</f>
        <v>44.23185143500281</v>
      </c>
      <c r="J110" s="8">
        <f t="shared" si="7"/>
        <v>0.94710709632215406</v>
      </c>
      <c r="K110" s="9">
        <f>ROUND(VLOOKUP(A110,'M5 Painel CSJT'!A:G,7,FALSE)*100,2)</f>
        <v>120.15</v>
      </c>
      <c r="L110" s="53">
        <f>VLOOKUP(A110,'M5 Painel CSJT'!A:D,4,FALSE)*100</f>
        <v>20.552147239263803</v>
      </c>
      <c r="M110" s="53">
        <f>VLOOKUP(A110,'M5 Painel CSJT'!A:E,5,FALSE)*100</f>
        <v>19.019933554817275</v>
      </c>
      <c r="N110" s="53">
        <f>VLOOKUP(A110,'M5 Painel CSJT'!A:F,6,FALSE)*100</f>
        <v>22.568306010928964</v>
      </c>
      <c r="O110" s="5">
        <f t="shared" si="8"/>
        <v>1.6005151879170898</v>
      </c>
    </row>
    <row r="111" spans="1:15" x14ac:dyDescent="0.35">
      <c r="A111" s="1" t="s">
        <v>102</v>
      </c>
      <c r="B111" s="73">
        <f>VLOOKUP(A111,'M1 Painel CSJT'!A:B,2,FALSE)*100</f>
        <v>104.28</v>
      </c>
      <c r="C111" s="8">
        <f t="shared" si="5"/>
        <v>1.0693191140278917</v>
      </c>
      <c r="D111" s="9">
        <f>VLOOKUP(A111,'M2 (prt1) Painel CSJT'!A:C,3,FALSE)*100</f>
        <v>106.38297872340425</v>
      </c>
      <c r="E111" s="74">
        <f>IFERROR(VLOOKUP(A111,'M2 (prt2) Painel CSJT'!A:B,2,FALSE)*100,"N/A")</f>
        <v>100</v>
      </c>
      <c r="F111" s="22">
        <f t="shared" si="9"/>
        <v>1.0012136605629132</v>
      </c>
      <c r="G111" s="8">
        <f t="shared" si="6"/>
        <v>1</v>
      </c>
      <c r="H111" s="9">
        <f>ROUND(VLOOKUP(A111,'M3 Painel CSJT'!A:G,6,FALSE)*100,2)</f>
        <v>89.96</v>
      </c>
      <c r="I111" s="74">
        <f>VLOOKUP(A111,'M3 Painel CSJT'!A:D,4,FALSE)*100</f>
        <v>44.865525672371639</v>
      </c>
      <c r="J111" s="8">
        <f t="shared" si="7"/>
        <v>0.96067553959318597</v>
      </c>
      <c r="K111" s="9">
        <f>ROUND(VLOOKUP(A111,'M5 Painel CSJT'!A:G,7,FALSE)*100,2)</f>
        <v>96.63</v>
      </c>
      <c r="L111" s="53">
        <f>VLOOKUP(A111,'M5 Painel CSJT'!A:D,4,FALSE)*100</f>
        <v>30.062086921690366</v>
      </c>
      <c r="M111" s="53">
        <f>VLOOKUP(A111,'M5 Painel CSJT'!A:E,5,FALSE)*100</f>
        <v>26.608298439284354</v>
      </c>
      <c r="N111" s="53">
        <f>VLOOKUP(A111,'M5 Painel CSJT'!A:F,6,FALSE)*100</f>
        <v>33.896872358410818</v>
      </c>
      <c r="O111" s="5">
        <f t="shared" si="8"/>
        <v>1.0942029369563278</v>
      </c>
    </row>
    <row r="112" spans="1:15" x14ac:dyDescent="0.35">
      <c r="A112" s="1" t="s">
        <v>103</v>
      </c>
      <c r="B112" s="73">
        <f>VLOOKUP(A112,'M1 Painel CSJT'!A:B,2,FALSE)*100</f>
        <v>113.94</v>
      </c>
      <c r="C112" s="8">
        <f t="shared" si="5"/>
        <v>1.1683757178014766</v>
      </c>
      <c r="D112" s="9">
        <f>VLOOKUP(A112,'M2 (prt1) Painel CSJT'!A:C,3,FALSE)*100</f>
        <v>106.21623424264659</v>
      </c>
      <c r="E112" s="74">
        <f>IFERROR(VLOOKUP(A112,'M2 (prt2) Painel CSJT'!A:B,2,FALSE)*100,"N/A")</f>
        <v>100</v>
      </c>
      <c r="F112" s="22">
        <f t="shared" si="9"/>
        <v>0.99964436015450753</v>
      </c>
      <c r="G112" s="8">
        <f t="shared" si="6"/>
        <v>1</v>
      </c>
      <c r="H112" s="9">
        <f>ROUND(VLOOKUP(A112,'M3 Painel CSJT'!A:G,6,FALSE)*100,2)</f>
        <v>86.34</v>
      </c>
      <c r="I112" s="74">
        <f>VLOOKUP(A112,'M3 Painel CSJT'!A:D,4,FALSE)*100</f>
        <v>46.404199475065617</v>
      </c>
      <c r="J112" s="8">
        <f t="shared" si="7"/>
        <v>0.99362213418911638</v>
      </c>
      <c r="K112" s="9">
        <f>ROUND(VLOOKUP(A112,'M5 Painel CSJT'!A:G,7,FALSE)*100,2)</f>
        <v>138.57</v>
      </c>
      <c r="L112" s="53">
        <f>VLOOKUP(A112,'M5 Painel CSJT'!A:D,4,FALSE)*100</f>
        <v>27.517756328537608</v>
      </c>
      <c r="M112" s="53">
        <f>VLOOKUP(A112,'M5 Painel CSJT'!A:E,5,FALSE)*100</f>
        <v>25.975395430579969</v>
      </c>
      <c r="N112" s="53">
        <f>VLOOKUP(A112,'M5 Painel CSJT'!A:F,6,FALSE)*100</f>
        <v>29.176114890400605</v>
      </c>
      <c r="O112" s="5">
        <f t="shared" si="8"/>
        <v>1.195374485042477</v>
      </c>
    </row>
    <row r="113" spans="1:15" x14ac:dyDescent="0.35">
      <c r="A113" s="1" t="s">
        <v>104</v>
      </c>
      <c r="B113" s="73">
        <f>VLOOKUP(A113,'M1 Painel CSJT'!A:B,2,FALSE)*100</f>
        <v>108.74999999999999</v>
      </c>
      <c r="C113" s="8">
        <f t="shared" si="5"/>
        <v>1.1151558654634945</v>
      </c>
      <c r="D113" s="9">
        <f>VLOOKUP(A113,'M2 (prt1) Painel CSJT'!A:C,3,FALSE)*100</f>
        <v>106.38297872340425</v>
      </c>
      <c r="E113" s="74">
        <f>IFERROR(VLOOKUP(A113,'M2 (prt2) Painel CSJT'!A:B,2,FALSE)*100,"N/A")</f>
        <v>100</v>
      </c>
      <c r="F113" s="22">
        <f t="shared" si="9"/>
        <v>1.0012136605629132</v>
      </c>
      <c r="G113" s="8">
        <f t="shared" si="6"/>
        <v>1</v>
      </c>
      <c r="H113" s="9">
        <f>ROUND(VLOOKUP(A113,'M3 Painel CSJT'!A:G,6,FALSE)*100,2)</f>
        <v>90.37</v>
      </c>
      <c r="I113" s="74">
        <f>VLOOKUP(A113,'M3 Painel CSJT'!A:D,4,FALSE)*100</f>
        <v>47.649823736780263</v>
      </c>
      <c r="J113" s="8">
        <f t="shared" si="7"/>
        <v>1.0202938546653568</v>
      </c>
      <c r="K113" s="9">
        <f>ROUND(VLOOKUP(A113,'M5 Painel CSJT'!A:G,7,FALSE)*100,2)</f>
        <v>107.84</v>
      </c>
      <c r="L113" s="53">
        <f>VLOOKUP(A113,'M5 Painel CSJT'!A:D,4,FALSE)*100</f>
        <v>26.67093743326927</v>
      </c>
      <c r="M113" s="53">
        <f>VLOOKUP(A113,'M5 Painel CSJT'!A:E,5,FALSE)*100</f>
        <v>27.43300423131171</v>
      </c>
      <c r="N113" s="53">
        <f>VLOOKUP(A113,'M5 Painel CSJT'!A:F,6,FALSE)*100</f>
        <v>25.500812127774768</v>
      </c>
      <c r="O113" s="5">
        <f t="shared" si="8"/>
        <v>1.2333283703675924</v>
      </c>
    </row>
    <row r="114" spans="1:15" ht="15.75" customHeight="1" x14ac:dyDescent="0.35">
      <c r="A114" s="1" t="s">
        <v>105</v>
      </c>
      <c r="B114" s="73">
        <f>VLOOKUP(A114,'M1 Painel CSJT'!A:B,2,FALSE)*100</f>
        <v>93.26</v>
      </c>
      <c r="C114" s="8">
        <f t="shared" si="5"/>
        <v>0.95631665299425772</v>
      </c>
      <c r="D114" s="9">
        <f>VLOOKUP(A114,'M2 (prt1) Painel CSJT'!A:C,3,FALSE)*100</f>
        <v>106.38297872340425</v>
      </c>
      <c r="E114" s="74">
        <f>IFERROR(VLOOKUP(A114,'M2 (prt2) Painel CSJT'!A:B,2,FALSE)*100,"N/A")</f>
        <v>100</v>
      </c>
      <c r="F114" s="22">
        <f t="shared" si="9"/>
        <v>1.0012136605629132</v>
      </c>
      <c r="G114" s="8">
        <f t="shared" si="6"/>
        <v>1</v>
      </c>
      <c r="H114" s="9">
        <f>ROUND(VLOOKUP(A114,'M3 Painel CSJT'!A:G,6,FALSE)*100,2)</f>
        <v>98.59</v>
      </c>
      <c r="I114" s="74">
        <f>VLOOKUP(A114,'M3 Painel CSJT'!A:D,4,FALSE)*100</f>
        <v>52.729528535980151</v>
      </c>
      <c r="J114" s="8">
        <f t="shared" si="7"/>
        <v>1.1290621812549311</v>
      </c>
      <c r="K114" s="9">
        <f>ROUND(VLOOKUP(A114,'M5 Painel CSJT'!A:G,7,FALSE)*100,2)</f>
        <v>105.72</v>
      </c>
      <c r="L114" s="53">
        <f>VLOOKUP(A114,'M5 Painel CSJT'!A:D,4,FALSE)*100</f>
        <v>39.270354441643185</v>
      </c>
      <c r="M114" s="53">
        <f>VLOOKUP(A114,'M5 Painel CSJT'!A:E,5,FALSE)*100</f>
        <v>37.867887508175279</v>
      </c>
      <c r="N114" s="53">
        <f>VLOOKUP(A114,'M5 Painel CSJT'!A:F,6,FALSE)*100</f>
        <v>40.434192672998641</v>
      </c>
      <c r="O114" s="5">
        <f t="shared" si="8"/>
        <v>0.83762991876305626</v>
      </c>
    </row>
    <row r="115" spans="1:15" x14ac:dyDescent="0.35">
      <c r="A115" s="1" t="s">
        <v>106</v>
      </c>
      <c r="B115" s="73">
        <f>VLOOKUP(A115,'M1 Painel CSJT'!A:B,2,FALSE)*100</f>
        <v>95.3</v>
      </c>
      <c r="C115" s="8">
        <f t="shared" si="5"/>
        <v>0.9772354388843314</v>
      </c>
      <c r="D115" s="9">
        <f>VLOOKUP(A115,'M2 (prt1) Painel CSJT'!A:C,3,FALSE)*100</f>
        <v>106.38297872340425</v>
      </c>
      <c r="E115" s="74">
        <f>IFERROR(VLOOKUP(A115,'M2 (prt2) Painel CSJT'!A:B,2,FALSE)*100,"N/A")</f>
        <v>100</v>
      </c>
      <c r="F115" s="22">
        <f t="shared" si="9"/>
        <v>1.0012136605629132</v>
      </c>
      <c r="G115" s="8">
        <f t="shared" si="6"/>
        <v>1</v>
      </c>
      <c r="H115" s="9">
        <f>ROUND(VLOOKUP(A115,'M3 Painel CSJT'!A:G,6,FALSE)*100,2)</f>
        <v>96.35</v>
      </c>
      <c r="I115" s="74">
        <f>VLOOKUP(A115,'M3 Painel CSJT'!A:D,4,FALSE)*100</f>
        <v>41.758917589175894</v>
      </c>
      <c r="J115" s="8">
        <f t="shared" si="7"/>
        <v>0.89415581533045529</v>
      </c>
      <c r="K115" s="9">
        <f>ROUND(VLOOKUP(A115,'M5 Painel CSJT'!A:G,7,FALSE)*100,2)</f>
        <v>94.95</v>
      </c>
      <c r="L115" s="53">
        <f>VLOOKUP(A115,'M5 Painel CSJT'!A:D,4,FALSE)*100</f>
        <v>27.899432278994325</v>
      </c>
      <c r="M115" s="53">
        <f>VLOOKUP(A115,'M5 Painel CSJT'!A:E,5,FALSE)*100</f>
        <v>31.101759755164498</v>
      </c>
      <c r="N115" s="53">
        <f>VLOOKUP(A115,'M5 Painel CSJT'!A:F,6,FALSE)*100</f>
        <v>24.288179465056086</v>
      </c>
      <c r="O115" s="5">
        <f t="shared" si="8"/>
        <v>1.17902126006758</v>
      </c>
    </row>
    <row r="116" spans="1:15" x14ac:dyDescent="0.35">
      <c r="A116" s="1" t="s">
        <v>107</v>
      </c>
      <c r="B116" s="73">
        <f>VLOOKUP(A116,'M1 Painel CSJT'!A:B,2,FALSE)*100</f>
        <v>101.8</v>
      </c>
      <c r="C116" s="8">
        <f t="shared" si="5"/>
        <v>1.0438884331419196</v>
      </c>
      <c r="D116" s="9">
        <f>VLOOKUP(A116,'M2 (prt1) Painel CSJT'!A:C,3,FALSE)*100</f>
        <v>105.73711501909912</v>
      </c>
      <c r="E116" s="74">
        <f>IFERROR(VLOOKUP(A116,'M2 (prt2) Painel CSJT'!A:B,2,FALSE)*100,"N/A")</f>
        <v>100</v>
      </c>
      <c r="F116" s="22">
        <f t="shared" si="9"/>
        <v>0.99513517346495972</v>
      </c>
      <c r="G116" s="8">
        <f t="shared" si="6"/>
        <v>1</v>
      </c>
      <c r="H116" s="9">
        <f>ROUND(VLOOKUP(A116,'M3 Painel CSJT'!A:G,6,FALSE)*100,2)</f>
        <v>86.77</v>
      </c>
      <c r="I116" s="74">
        <f>VLOOKUP(A116,'M3 Painel CSJT'!A:D,4,FALSE)*100</f>
        <v>49.398249452954047</v>
      </c>
      <c r="J116" s="8">
        <f t="shared" si="7"/>
        <v>1.0577317269102862</v>
      </c>
      <c r="K116" s="9">
        <f>ROUND(VLOOKUP(A116,'M5 Painel CSJT'!A:G,7,FALSE)*100,2)</f>
        <v>98.01</v>
      </c>
      <c r="L116" s="53">
        <f>VLOOKUP(A116,'M5 Painel CSJT'!A:D,4,FALSE)*100</f>
        <v>32.263779527559052</v>
      </c>
      <c r="M116" s="53">
        <f>VLOOKUP(A116,'M5 Painel CSJT'!A:E,5,FALSE)*100</f>
        <v>36.144964720974983</v>
      </c>
      <c r="N116" s="53">
        <f>VLOOKUP(A116,'M5 Painel CSJT'!A:F,6,FALSE)*100</f>
        <v>26.095820591233437</v>
      </c>
      <c r="O116" s="5">
        <f t="shared" si="8"/>
        <v>1.0195341117010985</v>
      </c>
    </row>
    <row r="117" spans="1:15" x14ac:dyDescent="0.35">
      <c r="A117" s="1" t="s">
        <v>108</v>
      </c>
      <c r="B117" s="73">
        <f>VLOOKUP(A117,'M1 Painel CSJT'!A:B,2,FALSE)*100</f>
        <v>94.84</v>
      </c>
      <c r="C117" s="8">
        <f t="shared" si="5"/>
        <v>0.97251845775225598</v>
      </c>
      <c r="D117" s="9">
        <f>VLOOKUP(A117,'M2 (prt1) Painel CSJT'!A:C,3,FALSE)*100</f>
        <v>106.38297872340425</v>
      </c>
      <c r="E117" s="74">
        <f>IFERROR(VLOOKUP(A117,'M2 (prt2) Painel CSJT'!A:B,2,FALSE)*100,"N/A")</f>
        <v>100</v>
      </c>
      <c r="F117" s="22">
        <f t="shared" si="9"/>
        <v>1.0012136605629132</v>
      </c>
      <c r="G117" s="8">
        <f t="shared" si="6"/>
        <v>1</v>
      </c>
      <c r="H117" s="9">
        <f>ROUND(VLOOKUP(A117,'M3 Painel CSJT'!A:G,6,FALSE)*100,2)</f>
        <v>92.98</v>
      </c>
      <c r="I117" s="74">
        <f>VLOOKUP(A117,'M3 Painel CSJT'!A:D,4,FALSE)*100</f>
        <v>42.220828105395228</v>
      </c>
      <c r="J117" s="8">
        <f t="shared" si="7"/>
        <v>0.90404639674597709</v>
      </c>
      <c r="K117" s="9">
        <f>ROUND(VLOOKUP(A117,'M5 Painel CSJT'!A:G,7,FALSE)*100,2)</f>
        <v>94.14</v>
      </c>
      <c r="L117" s="53">
        <f>VLOOKUP(A117,'M5 Painel CSJT'!A:D,4,FALSE)*100</f>
        <v>23.061316501352568</v>
      </c>
      <c r="M117" s="53">
        <f>VLOOKUP(A117,'M5 Painel CSJT'!A:E,5,FALSE)*100</f>
        <v>27.041444398851045</v>
      </c>
      <c r="N117" s="53">
        <f>VLOOKUP(A117,'M5 Painel CSJT'!A:F,6,FALSE)*100</f>
        <v>18.209104552276138</v>
      </c>
      <c r="O117" s="5">
        <f t="shared" si="8"/>
        <v>1.4263723321615547</v>
      </c>
    </row>
    <row r="118" spans="1:15" x14ac:dyDescent="0.35">
      <c r="A118" s="1" t="s">
        <v>109</v>
      </c>
      <c r="B118" s="73">
        <f>VLOOKUP(A118,'M1 Painel CSJT'!A:B,2,FALSE)*100</f>
        <v>104.11999999999999</v>
      </c>
      <c r="C118" s="8">
        <f t="shared" si="5"/>
        <v>1.0676784249384741</v>
      </c>
      <c r="D118" s="9">
        <f>VLOOKUP(A118,'M2 (prt1) Painel CSJT'!A:C,3,FALSE)*100</f>
        <v>106.38297872340425</v>
      </c>
      <c r="E118" s="74">
        <f>IFERROR(VLOOKUP(A118,'M2 (prt2) Painel CSJT'!A:B,2,FALSE)*100,"N/A")</f>
        <v>100</v>
      </c>
      <c r="F118" s="22">
        <f t="shared" si="9"/>
        <v>1.0012136605629132</v>
      </c>
      <c r="G118" s="8">
        <f t="shared" si="6"/>
        <v>1</v>
      </c>
      <c r="H118" s="9">
        <f>ROUND(VLOOKUP(A118,'M3 Painel CSJT'!A:G,6,FALSE)*100,2)</f>
        <v>94.86</v>
      </c>
      <c r="I118" s="74">
        <f>VLOOKUP(A118,'M3 Painel CSJT'!A:D,4,FALSE)*100</f>
        <v>45.541022592152196</v>
      </c>
      <c r="J118" s="8">
        <f t="shared" si="7"/>
        <v>0.97513950403311089</v>
      </c>
      <c r="K118" s="9">
        <f>ROUND(VLOOKUP(A118,'M5 Painel CSJT'!A:G,7,FALSE)*100,2)</f>
        <v>92.41</v>
      </c>
      <c r="L118" s="53">
        <f>VLOOKUP(A118,'M5 Painel CSJT'!A:D,4,FALSE)*100</f>
        <v>34.049143093124094</v>
      </c>
      <c r="M118" s="53">
        <f>VLOOKUP(A118,'M5 Painel CSJT'!A:E,5,FALSE)*100</f>
        <v>26.469428007889544</v>
      </c>
      <c r="N118" s="53">
        <f>VLOOKUP(A118,'M5 Painel CSJT'!A:F,6,FALSE)*100</f>
        <v>42.374350086655113</v>
      </c>
      <c r="O118" s="5">
        <f t="shared" si="8"/>
        <v>0.96607493794440447</v>
      </c>
    </row>
    <row r="119" spans="1:15" x14ac:dyDescent="0.35">
      <c r="A119" s="1" t="s">
        <v>110</v>
      </c>
      <c r="B119" s="73">
        <f>VLOOKUP(A119,'M1 Painel CSJT'!A:B,2,FALSE)*100</f>
        <v>102.10999999999999</v>
      </c>
      <c r="C119" s="8">
        <f t="shared" si="5"/>
        <v>1.0470672682526661</v>
      </c>
      <c r="D119" s="9">
        <f>VLOOKUP(A119,'M2 (prt1) Painel CSJT'!A:C,3,FALSE)*100</f>
        <v>106.27816790692802</v>
      </c>
      <c r="E119" s="74">
        <f>IFERROR(VLOOKUP(A119,'M2 (prt2) Painel CSJT'!A:B,2,FALSE)*100,"N/A")</f>
        <v>100</v>
      </c>
      <c r="F119" s="22">
        <f t="shared" si="9"/>
        <v>1.0002272431633441</v>
      </c>
      <c r="G119" s="8">
        <f t="shared" si="6"/>
        <v>1</v>
      </c>
      <c r="H119" s="9">
        <f>ROUND(VLOOKUP(A119,'M3 Painel CSJT'!A:G,6,FALSE)*100,2)</f>
        <v>90.09</v>
      </c>
      <c r="I119" s="74">
        <f>VLOOKUP(A119,'M3 Painel CSJT'!A:D,4,FALSE)*100</f>
        <v>44.990892531876135</v>
      </c>
      <c r="J119" s="8">
        <f t="shared" si="7"/>
        <v>0.96335993643456186</v>
      </c>
      <c r="K119" s="9">
        <f>ROUND(VLOOKUP(A119,'M5 Painel CSJT'!A:G,7,FALSE)*100,2)</f>
        <v>106.49</v>
      </c>
      <c r="L119" s="53">
        <f>VLOOKUP(A119,'M5 Painel CSJT'!A:D,4,FALSE)*100</f>
        <v>42.130644454186758</v>
      </c>
      <c r="M119" s="53">
        <f>VLOOKUP(A119,'M5 Painel CSJT'!A:E,5,FALSE)*100</f>
        <v>34.549715433545366</v>
      </c>
      <c r="N119" s="53">
        <f>VLOOKUP(A119,'M5 Painel CSJT'!A:F,6,FALSE)*100</f>
        <v>48.003112033195023</v>
      </c>
      <c r="O119" s="5">
        <f t="shared" si="8"/>
        <v>0.7807624171645241</v>
      </c>
    </row>
    <row r="120" spans="1:15" x14ac:dyDescent="0.35">
      <c r="A120" s="1" t="s">
        <v>111</v>
      </c>
      <c r="B120" s="73">
        <f>VLOOKUP(A120,'M1 Painel CSJT'!A:B,2,FALSE)*100</f>
        <v>101.79</v>
      </c>
      <c r="C120" s="8">
        <f t="shared" si="5"/>
        <v>1.043785890073831</v>
      </c>
      <c r="D120" s="9">
        <f>VLOOKUP(A120,'M2 (prt1) Painel CSJT'!A:C,3,FALSE)*100</f>
        <v>106.38297872340425</v>
      </c>
      <c r="E120" s="74">
        <f>IFERROR(VLOOKUP(A120,'M2 (prt2) Painel CSJT'!A:B,2,FALSE)*100,"N/A")</f>
        <v>100</v>
      </c>
      <c r="F120" s="22">
        <f t="shared" si="9"/>
        <v>1.0012136605629132</v>
      </c>
      <c r="G120" s="8">
        <f t="shared" si="6"/>
        <v>1</v>
      </c>
      <c r="H120" s="9">
        <f>ROUND(VLOOKUP(A120,'M3 Painel CSJT'!A:G,6,FALSE)*100,2)</f>
        <v>97.76</v>
      </c>
      <c r="I120" s="74">
        <f>VLOOKUP(A120,'M3 Painel CSJT'!A:D,4,FALSE)*100</f>
        <v>49.30847865303668</v>
      </c>
      <c r="J120" s="8">
        <f t="shared" si="7"/>
        <v>1.0558095247214587</v>
      </c>
      <c r="K120" s="9">
        <f>ROUND(VLOOKUP(A120,'M5 Painel CSJT'!A:G,7,FALSE)*100,2)</f>
        <v>88.83</v>
      </c>
      <c r="L120" s="53">
        <f>VLOOKUP(A120,'M5 Painel CSJT'!A:D,4,FALSE)*100</f>
        <v>35.83267561168114</v>
      </c>
      <c r="M120" s="53">
        <f>VLOOKUP(A120,'M5 Painel CSJT'!A:E,5,FALSE)*100</f>
        <v>26.864535768645361</v>
      </c>
      <c r="N120" s="53">
        <f>VLOOKUP(A120,'M5 Painel CSJT'!A:F,6,FALSE)*100</f>
        <v>45.491803278688522</v>
      </c>
      <c r="O120" s="5">
        <f t="shared" si="8"/>
        <v>0.91798960695044607</v>
      </c>
    </row>
    <row r="121" spans="1:15" x14ac:dyDescent="0.35">
      <c r="A121" s="1" t="s">
        <v>112</v>
      </c>
      <c r="B121" s="73">
        <f>VLOOKUP(A121,'M1 Painel CSJT'!A:B,2,FALSE)*100</f>
        <v>104.83</v>
      </c>
      <c r="C121" s="8">
        <f t="shared" si="5"/>
        <v>1.0749589827727646</v>
      </c>
      <c r="D121" s="9">
        <f>VLOOKUP(A121,'M2 (prt1) Painel CSJT'!A:C,3,FALSE)*100</f>
        <v>106.38297872340425</v>
      </c>
      <c r="E121" s="74">
        <f>IFERROR(VLOOKUP(A121,'M2 (prt2) Painel CSJT'!A:B,2,FALSE)*100,"N/A")</f>
        <v>100</v>
      </c>
      <c r="F121" s="22">
        <f t="shared" si="9"/>
        <v>1.0012136605629132</v>
      </c>
      <c r="G121" s="8">
        <f t="shared" si="6"/>
        <v>1</v>
      </c>
      <c r="H121" s="9">
        <f>ROUND(VLOOKUP(A121,'M3 Painel CSJT'!A:G,6,FALSE)*100,2)</f>
        <v>103.4</v>
      </c>
      <c r="I121" s="74">
        <f>VLOOKUP(A121,'M3 Painel CSJT'!A:D,4,FALSE)*100</f>
        <v>42.960288808664259</v>
      </c>
      <c r="J121" s="8">
        <f t="shared" si="7"/>
        <v>0.91987997496611129</v>
      </c>
      <c r="K121" s="9">
        <f>ROUND(VLOOKUP(A121,'M5 Painel CSJT'!A:G,7,FALSE)*100,2)</f>
        <v>93.01</v>
      </c>
      <c r="L121" s="53">
        <f>VLOOKUP(A121,'M5 Painel CSJT'!A:D,4,FALSE)*100</f>
        <v>31.501700375872559</v>
      </c>
      <c r="M121" s="53">
        <f>VLOOKUP(A121,'M5 Painel CSJT'!A:E,5,FALSE)*100</f>
        <v>26.899224806201548</v>
      </c>
      <c r="N121" s="53">
        <f>VLOOKUP(A121,'M5 Painel CSJT'!A:F,6,FALSE)*100</f>
        <v>35.450615231127372</v>
      </c>
      <c r="O121" s="5">
        <f t="shared" si="8"/>
        <v>1.0441983578113085</v>
      </c>
    </row>
    <row r="122" spans="1:15" x14ac:dyDescent="0.35">
      <c r="A122" s="1" t="s">
        <v>113</v>
      </c>
      <c r="B122" s="73">
        <f>VLOOKUP(A122,'M1 Painel CSJT'!A:B,2,FALSE)*100</f>
        <v>95.02000000000001</v>
      </c>
      <c r="C122" s="8">
        <f t="shared" si="5"/>
        <v>0.9743642329778508</v>
      </c>
      <c r="D122" s="9">
        <f>VLOOKUP(A122,'M2 (prt1) Painel CSJT'!A:C,3,FALSE)*100</f>
        <v>106.38297872340425</v>
      </c>
      <c r="E122" s="74">
        <f>IFERROR(VLOOKUP(A122,'M2 (prt2) Painel CSJT'!A:B,2,FALSE)*100,"N/A")</f>
        <v>100</v>
      </c>
      <c r="F122" s="22">
        <f t="shared" si="9"/>
        <v>1.0012136605629132</v>
      </c>
      <c r="G122" s="8">
        <f t="shared" si="6"/>
        <v>1</v>
      </c>
      <c r="H122" s="9">
        <f>ROUND(VLOOKUP(A122,'M3 Painel CSJT'!A:G,6,FALSE)*100,2)</f>
        <v>99.67</v>
      </c>
      <c r="I122" s="74">
        <f>VLOOKUP(A122,'M3 Painel CSJT'!A:D,4,FALSE)*100</f>
        <v>44.080145719489984</v>
      </c>
      <c r="J122" s="8">
        <f t="shared" si="7"/>
        <v>0.94385872314641306</v>
      </c>
      <c r="K122" s="9">
        <f>ROUND(VLOOKUP(A122,'M5 Painel CSJT'!A:G,7,FALSE)*100,2)</f>
        <v>74.790000000000006</v>
      </c>
      <c r="L122" s="53">
        <f>VLOOKUP(A122,'M5 Painel CSJT'!A:D,4,FALSE)*100</f>
        <v>23.402777777777779</v>
      </c>
      <c r="M122" s="53">
        <f>VLOOKUP(A122,'M5 Painel CSJT'!A:E,5,FALSE)*100</f>
        <v>24.177777777777777</v>
      </c>
      <c r="N122" s="53">
        <f>VLOOKUP(A122,'M5 Painel CSJT'!A:F,6,FALSE)*100</f>
        <v>22.560386473429954</v>
      </c>
      <c r="O122" s="5">
        <f t="shared" si="8"/>
        <v>1.4055606609222553</v>
      </c>
    </row>
    <row r="123" spans="1:15" x14ac:dyDescent="0.35">
      <c r="A123" s="1" t="s">
        <v>114</v>
      </c>
      <c r="B123" s="73">
        <f>VLOOKUP(A123,'M1 Painel CSJT'!A:B,2,FALSE)*100</f>
        <v>103.08</v>
      </c>
      <c r="C123" s="8">
        <f t="shared" si="5"/>
        <v>1.0570139458572601</v>
      </c>
      <c r="D123" s="9">
        <f>VLOOKUP(A123,'M2 (prt1) Painel CSJT'!A:C,3,FALSE)*100</f>
        <v>106.38297872340425</v>
      </c>
      <c r="E123" s="74">
        <f>IFERROR(VLOOKUP(A123,'M2 (prt2) Painel CSJT'!A:B,2,FALSE)*100,"N/A")</f>
        <v>100</v>
      </c>
      <c r="F123" s="22">
        <f t="shared" si="9"/>
        <v>1.0012136605629132</v>
      </c>
      <c r="G123" s="8">
        <f t="shared" si="6"/>
        <v>1</v>
      </c>
      <c r="H123" s="9">
        <f>ROUND(VLOOKUP(A123,'M3 Painel CSJT'!A:G,6,FALSE)*100,2)</f>
        <v>120.36</v>
      </c>
      <c r="I123" s="74">
        <f>VLOOKUP(A123,'M3 Painel CSJT'!A:D,4,FALSE)*100</f>
        <v>50.428326670474007</v>
      </c>
      <c r="J123" s="8">
        <f t="shared" si="7"/>
        <v>1.0797880824735737</v>
      </c>
      <c r="K123" s="9">
        <f>ROUND(VLOOKUP(A123,'M5 Painel CSJT'!A:G,7,FALSE)*100,2)</f>
        <v>89.21</v>
      </c>
      <c r="L123" s="53">
        <f>VLOOKUP(A123,'M5 Painel CSJT'!A:D,4,FALSE)*100</f>
        <v>40.601503759398497</v>
      </c>
      <c r="M123" s="53">
        <f>VLOOKUP(A123,'M5 Painel CSJT'!A:E,5,FALSE)*100</f>
        <v>28.403041825095055</v>
      </c>
      <c r="N123" s="53">
        <f>VLOOKUP(A123,'M5 Painel CSJT'!A:F,6,FALSE)*100</f>
        <v>51.965993623804465</v>
      </c>
      <c r="O123" s="5">
        <f t="shared" si="8"/>
        <v>0.81016762324069458</v>
      </c>
    </row>
    <row r="124" spans="1:15" x14ac:dyDescent="0.35">
      <c r="A124" s="1" t="s">
        <v>115</v>
      </c>
      <c r="B124" s="73">
        <f>VLOOKUP(A124,'M1 Painel CSJT'!A:B,2,FALSE)*100</f>
        <v>91.210000000000008</v>
      </c>
      <c r="C124" s="8">
        <f t="shared" si="5"/>
        <v>0.93529532403609528</v>
      </c>
      <c r="D124" s="9">
        <f>VLOOKUP(A124,'M2 (prt1) Painel CSJT'!A:C,3,FALSE)*100</f>
        <v>106.38297872340425</v>
      </c>
      <c r="E124" s="74">
        <f>IFERROR(VLOOKUP(A124,'M2 (prt2) Painel CSJT'!A:B,2,FALSE)*100,"N/A")</f>
        <v>100</v>
      </c>
      <c r="F124" s="22">
        <f t="shared" si="9"/>
        <v>1.0012136605629132</v>
      </c>
      <c r="G124" s="8">
        <f t="shared" si="6"/>
        <v>1</v>
      </c>
      <c r="H124" s="9">
        <f>ROUND(VLOOKUP(A124,'M3 Painel CSJT'!A:G,6,FALSE)*100,2)</f>
        <v>133.66999999999999</v>
      </c>
      <c r="I124" s="74">
        <f>VLOOKUP(A124,'M3 Painel CSJT'!A:D,4,FALSE)*100</f>
        <v>47.284122562674099</v>
      </c>
      <c r="J124" s="8">
        <f t="shared" si="7"/>
        <v>1.0124633396429807</v>
      </c>
      <c r="K124" s="9">
        <f>ROUND(VLOOKUP(A124,'M5 Painel CSJT'!A:G,7,FALSE)*100,2)</f>
        <v>85.07</v>
      </c>
      <c r="L124" s="53">
        <f>VLOOKUP(A124,'M5 Painel CSJT'!A:D,4,FALSE)*100</f>
        <v>30.889710680878835</v>
      </c>
      <c r="M124" s="53">
        <f>VLOOKUP(A124,'M5 Painel CSJT'!A:E,5,FALSE)*100</f>
        <v>28.548580567772891</v>
      </c>
      <c r="N124" s="53">
        <f>VLOOKUP(A124,'M5 Painel CSJT'!A:F,6,FALSE)*100</f>
        <v>33.68320610687023</v>
      </c>
      <c r="O124" s="5">
        <f t="shared" si="8"/>
        <v>1.0648861085355477</v>
      </c>
    </row>
    <row r="125" spans="1:15" x14ac:dyDescent="0.35">
      <c r="A125" s="1" t="s">
        <v>116</v>
      </c>
      <c r="B125" s="73">
        <f>VLOOKUP(A125,'M1 Painel CSJT'!A:B,2,FALSE)*100</f>
        <v>97.63</v>
      </c>
      <c r="C125" s="8">
        <f t="shared" si="5"/>
        <v>1.0011279737489747</v>
      </c>
      <c r="D125" s="9">
        <f>VLOOKUP(A125,'M2 (prt1) Painel CSJT'!A:C,3,FALSE)*100</f>
        <v>106.38297872340425</v>
      </c>
      <c r="E125" s="74">
        <f>IFERROR(VLOOKUP(A125,'M2 (prt2) Painel CSJT'!A:B,2,FALSE)*100,"N/A")</f>
        <v>100</v>
      </c>
      <c r="F125" s="22">
        <f t="shared" si="9"/>
        <v>1.0012136605629132</v>
      </c>
      <c r="G125" s="8">
        <f t="shared" si="6"/>
        <v>1</v>
      </c>
      <c r="H125" s="9">
        <f>ROUND(VLOOKUP(A125,'M3 Painel CSJT'!A:G,6,FALSE)*100,2)</f>
        <v>114.17</v>
      </c>
      <c r="I125" s="74">
        <f>VLOOKUP(A125,'M3 Painel CSJT'!A:D,4,FALSE)*100</f>
        <v>41.019417475728154</v>
      </c>
      <c r="J125" s="8">
        <f t="shared" si="7"/>
        <v>0.87832139324648295</v>
      </c>
      <c r="K125" s="9">
        <f>ROUND(VLOOKUP(A125,'M5 Painel CSJT'!A:G,7,FALSE)*100,2)</f>
        <v>90.58</v>
      </c>
      <c r="L125" s="53">
        <f>VLOOKUP(A125,'M5 Painel CSJT'!A:D,4,FALSE)*100</f>
        <v>29.042832167832167</v>
      </c>
      <c r="M125" s="53">
        <f>VLOOKUP(A125,'M5 Painel CSJT'!A:E,5,FALSE)*100</f>
        <v>25.443298969072163</v>
      </c>
      <c r="N125" s="53">
        <f>VLOOKUP(A125,'M5 Painel CSJT'!A:F,6,FALSE)*100</f>
        <v>33.100883310088328</v>
      </c>
      <c r="O125" s="5">
        <f t="shared" si="8"/>
        <v>1.1326038593847407</v>
      </c>
    </row>
    <row r="126" spans="1:15" x14ac:dyDescent="0.35">
      <c r="A126" s="1" t="s">
        <v>117</v>
      </c>
      <c r="B126" s="73">
        <f>VLOOKUP(A126,'M1 Painel CSJT'!A:B,2,FALSE)*100</f>
        <v>95.52000000000001</v>
      </c>
      <c r="C126" s="8">
        <f t="shared" si="5"/>
        <v>0.97949138638228073</v>
      </c>
      <c r="D126" s="9">
        <f>VLOOKUP(A126,'M2 (prt1) Painel CSJT'!A:C,3,FALSE)*100</f>
        <v>106.38297872340425</v>
      </c>
      <c r="E126" s="74">
        <f>IFERROR(VLOOKUP(A126,'M2 (prt2) Painel CSJT'!A:B,2,FALSE)*100,"N/A")</f>
        <v>100</v>
      </c>
      <c r="F126" s="22">
        <f t="shared" si="9"/>
        <v>1.0012136605629132</v>
      </c>
      <c r="G126" s="8">
        <f t="shared" si="6"/>
        <v>1</v>
      </c>
      <c r="H126" s="9">
        <f>ROUND(VLOOKUP(A126,'M3 Painel CSJT'!A:G,6,FALSE)*100,2)</f>
        <v>95.17</v>
      </c>
      <c r="I126" s="74">
        <f>VLOOKUP(A126,'M3 Painel CSJT'!A:D,4,FALSE)*100</f>
        <v>42.84837323511357</v>
      </c>
      <c r="J126" s="8">
        <f t="shared" si="7"/>
        <v>0.91748360152796615</v>
      </c>
      <c r="K126" s="9">
        <f>ROUND(VLOOKUP(A126,'M5 Painel CSJT'!A:G,7,FALSE)*100,2)</f>
        <v>100.44</v>
      </c>
      <c r="L126" s="53">
        <f>VLOOKUP(A126,'M5 Painel CSJT'!A:D,4,FALSE)*100</f>
        <v>32.74089562641575</v>
      </c>
      <c r="M126" s="53">
        <f>VLOOKUP(A126,'M5 Painel CSJT'!A:E,5,FALSE)*100</f>
        <v>25.544554455445546</v>
      </c>
      <c r="N126" s="53">
        <f>VLOOKUP(A126,'M5 Painel CSJT'!A:F,6,FALSE)*100</f>
        <v>38.394523957685131</v>
      </c>
      <c r="O126" s="5">
        <f t="shared" si="8"/>
        <v>1.0046769696248232</v>
      </c>
    </row>
    <row r="127" spans="1:15" x14ac:dyDescent="0.35">
      <c r="A127" s="1" t="s">
        <v>118</v>
      </c>
      <c r="B127" s="73">
        <f>VLOOKUP(A127,'M1 Painel CSJT'!A:B,2,FALSE)*100</f>
        <v>101.08999999999999</v>
      </c>
      <c r="C127" s="8">
        <f t="shared" si="5"/>
        <v>1.0366078753076291</v>
      </c>
      <c r="D127" s="9">
        <f>VLOOKUP(A127,'M2 (prt1) Painel CSJT'!A:C,3,FALSE)*100</f>
        <v>106.38297872340425</v>
      </c>
      <c r="E127" s="74">
        <f>IFERROR(VLOOKUP(A127,'M2 (prt2) Painel CSJT'!A:B,2,FALSE)*100,"N/A")</f>
        <v>100</v>
      </c>
      <c r="F127" s="22">
        <f t="shared" si="9"/>
        <v>1.0012136605629132</v>
      </c>
      <c r="G127" s="8">
        <f t="shared" si="6"/>
        <v>1</v>
      </c>
      <c r="H127" s="9">
        <f>ROUND(VLOOKUP(A127,'M3 Painel CSJT'!A:G,6,FALSE)*100,2)</f>
        <v>108.49</v>
      </c>
      <c r="I127" s="74">
        <f>VLOOKUP(A127,'M3 Painel CSJT'!A:D,4,FALSE)*100</f>
        <v>48.199279711884749</v>
      </c>
      <c r="J127" s="8">
        <f t="shared" si="7"/>
        <v>1.0320589885282874</v>
      </c>
      <c r="K127" s="9">
        <f>ROUND(VLOOKUP(A127,'M5 Painel CSJT'!A:G,7,FALSE)*100,2)</f>
        <v>114.14</v>
      </c>
      <c r="L127" s="53">
        <f>VLOOKUP(A127,'M5 Painel CSJT'!A:D,4,FALSE)*100</f>
        <v>16.216216216216218</v>
      </c>
      <c r="M127" s="53">
        <f>VLOOKUP(A127,'M5 Painel CSJT'!A:E,5,FALSE)*100</f>
        <v>17.310140008485362</v>
      </c>
      <c r="N127" s="53">
        <f>VLOOKUP(A127,'M5 Painel CSJT'!A:F,6,FALSE)*100</f>
        <v>14.883720930232558</v>
      </c>
      <c r="O127" s="5">
        <f t="shared" si="8"/>
        <v>2.0284648010462503</v>
      </c>
    </row>
    <row r="128" spans="1:15" x14ac:dyDescent="0.35">
      <c r="A128" s="1" t="s">
        <v>119</v>
      </c>
      <c r="B128" s="73">
        <f>VLOOKUP(A128,'M1 Painel CSJT'!A:B,2,FALSE)*100</f>
        <v>114.17999999999999</v>
      </c>
      <c r="C128" s="8">
        <f t="shared" si="5"/>
        <v>1.1708367514356028</v>
      </c>
      <c r="D128" s="9">
        <f>VLOOKUP(A128,'M2 (prt1) Painel CSJT'!A:C,3,FALSE)*100</f>
        <v>106.38297872340425</v>
      </c>
      <c r="E128" s="74">
        <f>IFERROR(VLOOKUP(A128,'M2 (prt2) Painel CSJT'!A:B,2,FALSE)*100,"N/A")</f>
        <v>100</v>
      </c>
      <c r="F128" s="22">
        <f t="shared" si="9"/>
        <v>1.0012136605629132</v>
      </c>
      <c r="G128" s="8">
        <f t="shared" si="6"/>
        <v>1</v>
      </c>
      <c r="H128" s="9">
        <f>ROUND(VLOOKUP(A128,'M3 Painel CSJT'!A:G,6,FALSE)*100,2)</f>
        <v>88.45</v>
      </c>
      <c r="I128" s="74">
        <f>VLOOKUP(A128,'M3 Painel CSJT'!A:D,4,FALSE)*100</f>
        <v>41.511335012594458</v>
      </c>
      <c r="J128" s="8">
        <f t="shared" si="7"/>
        <v>0.88885449495614155</v>
      </c>
      <c r="K128" s="9">
        <f>ROUND(VLOOKUP(A128,'M5 Painel CSJT'!A:G,7,FALSE)*100,2)</f>
        <v>118.58</v>
      </c>
      <c r="L128" s="53">
        <f>VLOOKUP(A128,'M5 Painel CSJT'!A:D,4,FALSE)*100</f>
        <v>29.520432916588916</v>
      </c>
      <c r="M128" s="53">
        <f>VLOOKUP(A128,'M5 Painel CSJT'!A:E,5,FALSE)*100</f>
        <v>27.241732015001709</v>
      </c>
      <c r="N128" s="53">
        <f>VLOOKUP(A128,'M5 Painel CSJT'!A:F,6,FALSE)*100</f>
        <v>32.275350370981037</v>
      </c>
      <c r="O128" s="5">
        <f t="shared" si="8"/>
        <v>1.1142798580797679</v>
      </c>
    </row>
    <row r="129" spans="1:15" x14ac:dyDescent="0.35">
      <c r="A129" s="1" t="s">
        <v>120</v>
      </c>
      <c r="B129" s="73">
        <f>VLOOKUP(A129,'M1 Painel CSJT'!A:B,2,FALSE)*100</f>
        <v>105.28999999999999</v>
      </c>
      <c r="C129" s="8">
        <f t="shared" si="5"/>
        <v>1.0796759639048399</v>
      </c>
      <c r="D129" s="9">
        <f>VLOOKUP(A129,'M2 (prt1) Painel CSJT'!A:C,3,FALSE)*100</f>
        <v>106.38297872340425</v>
      </c>
      <c r="E129" s="74">
        <f>IFERROR(VLOOKUP(A129,'M2 (prt2) Painel CSJT'!A:B,2,FALSE)*100,"N/A")</f>
        <v>100</v>
      </c>
      <c r="F129" s="22">
        <f t="shared" si="9"/>
        <v>1.0012136605629132</v>
      </c>
      <c r="G129" s="8">
        <f t="shared" si="6"/>
        <v>1</v>
      </c>
      <c r="H129" s="9">
        <f>ROUND(VLOOKUP(A129,'M3 Painel CSJT'!A:G,6,FALSE)*100,2)</f>
        <v>108.71</v>
      </c>
      <c r="I129" s="74">
        <f>VLOOKUP(A129,'M3 Painel CSJT'!A:D,4,FALSE)*100</f>
        <v>58.120166567519341</v>
      </c>
      <c r="J129" s="8">
        <f t="shared" si="7"/>
        <v>1.2444883135043854</v>
      </c>
      <c r="K129" s="9">
        <f>ROUND(VLOOKUP(A129,'M5 Painel CSJT'!A:G,7,FALSE)*100,2)</f>
        <v>107.05</v>
      </c>
      <c r="L129" s="53">
        <f>VLOOKUP(A129,'M5 Painel CSJT'!A:D,4,FALSE)*100</f>
        <v>37.867709573201836</v>
      </c>
      <c r="M129" s="53">
        <f>VLOOKUP(A129,'M5 Painel CSJT'!A:E,5,FALSE)*100</f>
        <v>26.715497301464918</v>
      </c>
      <c r="N129" s="53">
        <f>VLOOKUP(A129,'M5 Painel CSJT'!A:F,6,FALSE)*100</f>
        <v>46.668694858533613</v>
      </c>
      <c r="O129" s="5">
        <f t="shared" si="8"/>
        <v>0.86865628186893029</v>
      </c>
    </row>
    <row r="130" spans="1:15" x14ac:dyDescent="0.35">
      <c r="A130" s="1" t="s">
        <v>121</v>
      </c>
      <c r="B130" s="73">
        <f>VLOOKUP(A130,'M1 Painel CSJT'!A:B,2,FALSE)*100</f>
        <v>103.4</v>
      </c>
      <c r="C130" s="8">
        <f t="shared" si="5"/>
        <v>1.0602953240360953</v>
      </c>
      <c r="D130" s="9">
        <f>VLOOKUP(A130,'M2 (prt1) Painel CSJT'!A:C,3,FALSE)*100</f>
        <v>106.38297872340425</v>
      </c>
      <c r="E130" s="74">
        <f>IFERROR(VLOOKUP(A130,'M2 (prt2) Painel CSJT'!A:B,2,FALSE)*100,"N/A")</f>
        <v>100</v>
      </c>
      <c r="F130" s="22">
        <f t="shared" si="9"/>
        <v>1.0012136605629132</v>
      </c>
      <c r="G130" s="8">
        <f t="shared" si="6"/>
        <v>1</v>
      </c>
      <c r="H130" s="9">
        <f>ROUND(VLOOKUP(A130,'M3 Painel CSJT'!A:G,6,FALSE)*100,2)</f>
        <v>88.14</v>
      </c>
      <c r="I130" s="74">
        <f>VLOOKUP(A130,'M3 Painel CSJT'!A:D,4,FALSE)*100</f>
        <v>41.37129575828007</v>
      </c>
      <c r="J130" s="8">
        <f t="shared" si="7"/>
        <v>0.88585592792306767</v>
      </c>
      <c r="K130" s="9">
        <f>ROUND(VLOOKUP(A130,'M5 Painel CSJT'!A:G,7,FALSE)*100,2)</f>
        <v>94.3</v>
      </c>
      <c r="L130" s="53">
        <f>VLOOKUP(A130,'M5 Painel CSJT'!A:D,4,FALSE)*100</f>
        <v>37.808366106542721</v>
      </c>
      <c r="M130" s="53">
        <f>VLOOKUP(A130,'M5 Painel CSJT'!A:E,5,FALSE)*100</f>
        <v>35.709294199860238</v>
      </c>
      <c r="N130" s="53">
        <f>VLOOKUP(A130,'M5 Painel CSJT'!A:F,6,FALSE)*100</f>
        <v>40.007320644216691</v>
      </c>
      <c r="O130" s="5">
        <f t="shared" si="8"/>
        <v>0.87001971225246122</v>
      </c>
    </row>
    <row r="131" spans="1:15" ht="15.75" customHeight="1" x14ac:dyDescent="0.35">
      <c r="A131" s="1" t="s">
        <v>122</v>
      </c>
      <c r="B131" s="73">
        <f>VLOOKUP(A131,'M1 Painel CSJT'!A:B,2,FALSE)*100</f>
        <v>100.15</v>
      </c>
      <c r="C131" s="8">
        <f t="shared" si="5"/>
        <v>1.0269688269073012</v>
      </c>
      <c r="D131" s="9">
        <f>VLOOKUP(A131,'M2 (prt1) Painel CSJT'!A:C,3,FALSE)*100</f>
        <v>106.38297872340425</v>
      </c>
      <c r="E131" s="74">
        <f>IFERROR(VLOOKUP(A131,'M2 (prt2) Painel CSJT'!A:B,2,FALSE)*100,"N/A")</f>
        <v>100</v>
      </c>
      <c r="F131" s="22">
        <f t="shared" si="9"/>
        <v>1.0012136605629132</v>
      </c>
      <c r="G131" s="8">
        <f t="shared" si="6"/>
        <v>1</v>
      </c>
      <c r="H131" s="9">
        <f>ROUND(VLOOKUP(A131,'M3 Painel CSJT'!A:G,6,FALSE)*100,2)</f>
        <v>114.07</v>
      </c>
      <c r="I131" s="74">
        <f>VLOOKUP(A131,'M3 Painel CSJT'!A:D,4,FALSE)*100</f>
        <v>54.518606024808037</v>
      </c>
      <c r="J131" s="8">
        <f t="shared" si="7"/>
        <v>1.1673705027600583</v>
      </c>
      <c r="K131" s="9">
        <f>ROUND(VLOOKUP(A131,'M5 Painel CSJT'!A:G,7,FALSE)*100,2)</f>
        <v>103.93</v>
      </c>
      <c r="L131" s="53">
        <f>VLOOKUP(A131,'M5 Painel CSJT'!A:D,4,FALSE)*100</f>
        <v>26.181142975036103</v>
      </c>
      <c r="M131" s="53">
        <f>VLOOKUP(A131,'M5 Painel CSJT'!A:E,5,FALSE)*100</f>
        <v>20.496894409937887</v>
      </c>
      <c r="N131" s="53">
        <f>VLOOKUP(A131,'M5 Painel CSJT'!A:F,6,FALSE)*100</f>
        <v>31.825657894736842</v>
      </c>
      <c r="O131" s="5">
        <f t="shared" si="8"/>
        <v>1.2564013661326658</v>
      </c>
    </row>
    <row r="132" spans="1:15" x14ac:dyDescent="0.35">
      <c r="A132" s="1" t="s">
        <v>123</v>
      </c>
      <c r="B132" s="73">
        <f>VLOOKUP(A132,'M1 Painel CSJT'!A:B,2,FALSE)*100</f>
        <v>93.86</v>
      </c>
      <c r="C132" s="8">
        <f t="shared" si="5"/>
        <v>0.96246923707957344</v>
      </c>
      <c r="D132" s="9">
        <f>VLOOKUP(A132,'M2 (prt1) Painel CSJT'!A:C,3,FALSE)*100</f>
        <v>106.38297872340425</v>
      </c>
      <c r="E132" s="74">
        <f>IFERROR(VLOOKUP(A132,'M2 (prt2) Painel CSJT'!A:B,2,FALSE)*100,"N/A")</f>
        <v>100</v>
      </c>
      <c r="F132" s="22">
        <f t="shared" si="9"/>
        <v>1.0012136605629132</v>
      </c>
      <c r="G132" s="8">
        <f t="shared" si="6"/>
        <v>1</v>
      </c>
      <c r="H132" s="9">
        <f>ROUND(VLOOKUP(A132,'M3 Painel CSJT'!A:G,6,FALSE)*100,2)</f>
        <v>104.63</v>
      </c>
      <c r="I132" s="74">
        <f>VLOOKUP(A132,'M3 Painel CSJT'!A:D,4,FALSE)*100</f>
        <v>44.139194139194139</v>
      </c>
      <c r="J132" s="8">
        <f t="shared" si="7"/>
        <v>0.94512308752443575</v>
      </c>
      <c r="K132" s="9">
        <f>ROUND(VLOOKUP(A132,'M5 Painel CSJT'!A:G,7,FALSE)*100,2)</f>
        <v>113.19</v>
      </c>
      <c r="L132" s="53">
        <f>VLOOKUP(A132,'M5 Painel CSJT'!A:D,4,FALSE)*100</f>
        <v>35.569721115537853</v>
      </c>
      <c r="M132" s="53">
        <f>VLOOKUP(A132,'M5 Painel CSJT'!A:E,5,FALSE)*100</f>
        <v>34.410576569959602</v>
      </c>
      <c r="N132" s="53">
        <f>VLOOKUP(A132,'M5 Painel CSJT'!A:F,6,FALSE)*100</f>
        <v>36.458333333333329</v>
      </c>
      <c r="O132" s="5">
        <f t="shared" si="8"/>
        <v>0.92477598274958006</v>
      </c>
    </row>
    <row r="133" spans="1:15" x14ac:dyDescent="0.35">
      <c r="A133" s="1" t="s">
        <v>124</v>
      </c>
      <c r="B133" s="73">
        <f>VLOOKUP(A133,'M1 Painel CSJT'!A:B,2,FALSE)*100</f>
        <v>98.78</v>
      </c>
      <c r="C133" s="8">
        <f t="shared" si="5"/>
        <v>1.0129204265791634</v>
      </c>
      <c r="D133" s="9">
        <f>VLOOKUP(A133,'M2 (prt1) Painel CSJT'!A:C,3,FALSE)*100</f>
        <v>106.38297872340425</v>
      </c>
      <c r="E133" s="74">
        <f>IFERROR(VLOOKUP(A133,'M2 (prt2) Painel CSJT'!A:B,2,FALSE)*100,"N/A")</f>
        <v>100</v>
      </c>
      <c r="F133" s="22">
        <f t="shared" si="9"/>
        <v>1.0012136605629132</v>
      </c>
      <c r="G133" s="8">
        <f t="shared" si="6"/>
        <v>1</v>
      </c>
      <c r="H133" s="9">
        <f>ROUND(VLOOKUP(A133,'M3 Painel CSJT'!A:G,6,FALSE)*100,2)</f>
        <v>93.88</v>
      </c>
      <c r="I133" s="74">
        <f>VLOOKUP(A133,'M3 Painel CSJT'!A:D,4,FALSE)*100</f>
        <v>47.737135771853687</v>
      </c>
      <c r="J133" s="8">
        <f t="shared" si="7"/>
        <v>1.0221634089645677</v>
      </c>
      <c r="K133" s="9">
        <f>ROUND(VLOOKUP(A133,'M5 Painel CSJT'!A:G,7,FALSE)*100,2)</f>
        <v>93.51</v>
      </c>
      <c r="L133" s="53">
        <f>VLOOKUP(A133,'M5 Painel CSJT'!A:D,4,FALSE)*100</f>
        <v>34.255725190839691</v>
      </c>
      <c r="M133" s="53">
        <f>VLOOKUP(A133,'M5 Painel CSJT'!A:E,5,FALSE)*100</f>
        <v>26.887734718337995</v>
      </c>
      <c r="N133" s="53">
        <f>VLOOKUP(A133,'M5 Painel CSJT'!A:F,6,FALSE)*100</f>
        <v>40.993788819875775</v>
      </c>
      <c r="O133" s="5">
        <f t="shared" si="8"/>
        <v>0.96024893992161586</v>
      </c>
    </row>
    <row r="134" spans="1:15" x14ac:dyDescent="0.35">
      <c r="A134" s="1" t="s">
        <v>125</v>
      </c>
      <c r="B134" s="73">
        <f>VLOOKUP(A134,'M1 Painel CSJT'!A:B,2,FALSE)*100</f>
        <v>92.95</v>
      </c>
      <c r="C134" s="8">
        <f t="shared" si="5"/>
        <v>0.95313781788351115</v>
      </c>
      <c r="D134" s="9">
        <f>VLOOKUP(A134,'M2 (prt1) Painel CSJT'!A:C,3,FALSE)*100</f>
        <v>106.38297872340425</v>
      </c>
      <c r="E134" s="74">
        <f>IFERROR(VLOOKUP(A134,'M2 (prt2) Painel CSJT'!A:B,2,FALSE)*100,"N/A")</f>
        <v>100</v>
      </c>
      <c r="F134" s="22">
        <f t="shared" si="9"/>
        <v>1.0012136605629132</v>
      </c>
      <c r="G134" s="8">
        <f t="shared" si="6"/>
        <v>1</v>
      </c>
      <c r="H134" s="9">
        <f>ROUND(VLOOKUP(A134,'M3 Painel CSJT'!A:G,6,FALSE)*100,2)</f>
        <v>100.6</v>
      </c>
      <c r="I134" s="74">
        <f>VLOOKUP(A134,'M3 Painel CSJT'!A:D,4,FALSE)*100</f>
        <v>50.91799265605875</v>
      </c>
      <c r="J134" s="8">
        <f t="shared" si="7"/>
        <v>1.0902729732192478</v>
      </c>
      <c r="K134" s="9">
        <f>ROUND(VLOOKUP(A134,'M5 Painel CSJT'!A:G,7,FALSE)*100,2)</f>
        <v>96.8</v>
      </c>
      <c r="L134" s="53">
        <f>VLOOKUP(A134,'M5 Painel CSJT'!A:D,4,FALSE)*100</f>
        <v>31.211317418213969</v>
      </c>
      <c r="M134" s="53">
        <f>VLOOKUP(A134,'M5 Painel CSJT'!A:E,5,FALSE)*100</f>
        <v>34.894091415830545</v>
      </c>
      <c r="N134" s="53">
        <f>VLOOKUP(A134,'M5 Painel CSJT'!A:F,6,FALSE)*100</f>
        <v>25.804691762138571</v>
      </c>
      <c r="O134" s="5">
        <f t="shared" si="8"/>
        <v>1.0539133404716221</v>
      </c>
    </row>
    <row r="135" spans="1:15" x14ac:dyDescent="0.35">
      <c r="A135" s="1" t="s">
        <v>126</v>
      </c>
      <c r="B135" s="73">
        <f>VLOOKUP(A135,'M1 Painel CSJT'!A:B,2,FALSE)*100</f>
        <v>95.850000000000009</v>
      </c>
      <c r="C135" s="8">
        <f t="shared" si="5"/>
        <v>0.98287530762920439</v>
      </c>
      <c r="D135" s="9">
        <f>VLOOKUP(A135,'M2 (prt1) Painel CSJT'!A:C,3,FALSE)*100</f>
        <v>106.38297872340425</v>
      </c>
      <c r="E135" s="74">
        <f>IFERROR(VLOOKUP(A135,'M2 (prt2) Painel CSJT'!A:B,2,FALSE)*100,"N/A")</f>
        <v>100</v>
      </c>
      <c r="F135" s="22">
        <f t="shared" si="9"/>
        <v>1.0012136605629132</v>
      </c>
      <c r="G135" s="8">
        <f t="shared" si="6"/>
        <v>1</v>
      </c>
      <c r="H135" s="9">
        <f>ROUND(VLOOKUP(A135,'M3 Painel CSJT'!A:G,6,FALSE)*100,2)</f>
        <v>112.25</v>
      </c>
      <c r="I135" s="74">
        <f>VLOOKUP(A135,'M3 Painel CSJT'!A:D,4,FALSE)*100</f>
        <v>49.969567863664025</v>
      </c>
      <c r="J135" s="8">
        <f t="shared" si="7"/>
        <v>1.0699649865068925</v>
      </c>
      <c r="K135" s="9">
        <f>ROUND(VLOOKUP(A135,'M5 Painel CSJT'!A:G,7,FALSE)*100,2)</f>
        <v>86.93</v>
      </c>
      <c r="L135" s="53">
        <f>VLOOKUP(A135,'M5 Painel CSJT'!A:D,4,FALSE)*100</f>
        <v>21.761536659639262</v>
      </c>
      <c r="M135" s="53">
        <f>VLOOKUP(A135,'M5 Painel CSJT'!A:E,5,FALSE)*100</f>
        <v>24.291845493562231</v>
      </c>
      <c r="N135" s="53">
        <f>VLOOKUP(A135,'M5 Painel CSJT'!A:F,6,FALSE)*100</f>
        <v>18.720990201134605</v>
      </c>
      <c r="O135" s="5">
        <f t="shared" si="8"/>
        <v>1.5115671432228392</v>
      </c>
    </row>
    <row r="136" spans="1:15" x14ac:dyDescent="0.35">
      <c r="A136" s="1" t="s">
        <v>127</v>
      </c>
      <c r="B136" s="73">
        <f>VLOOKUP(A136,'M1 Painel CSJT'!A:B,2,FALSE)*100</f>
        <v>94.679999999999993</v>
      </c>
      <c r="C136" s="8">
        <f t="shared" ref="C136:C199" si="10">B136/B$225</f>
        <v>0.97087776866283837</v>
      </c>
      <c r="D136" s="9">
        <f>VLOOKUP(A136,'M2 (prt1) Painel CSJT'!A:C,3,FALSE)*100</f>
        <v>106.38297872340425</v>
      </c>
      <c r="E136" s="74">
        <f>IFERROR(VLOOKUP(A136,'M2 (prt2) Painel CSJT'!A:B,2,FALSE)*100,"N/A")</f>
        <v>100</v>
      </c>
      <c r="F136" s="22">
        <f t="shared" si="9"/>
        <v>1.0012136605629132</v>
      </c>
      <c r="G136" s="8">
        <f t="shared" si="6"/>
        <v>1</v>
      </c>
      <c r="H136" s="9">
        <f>ROUND(VLOOKUP(A136,'M3 Painel CSJT'!A:G,6,FALSE)*100,2)</f>
        <v>125.11</v>
      </c>
      <c r="I136" s="74">
        <f>VLOOKUP(A136,'M3 Painel CSJT'!A:D,4,FALSE)*100</f>
        <v>49.047619047619044</v>
      </c>
      <c r="J136" s="8">
        <f t="shared" si="7"/>
        <v>1.0502239121952028</v>
      </c>
      <c r="K136" s="9">
        <f>ROUND(VLOOKUP(A136,'M5 Painel CSJT'!A:G,7,FALSE)*100,2)</f>
        <v>81.290000000000006</v>
      </c>
      <c r="L136" s="53">
        <f>VLOOKUP(A136,'M5 Painel CSJT'!A:D,4,FALSE)*100</f>
        <v>27.720323741007196</v>
      </c>
      <c r="M136" s="53">
        <f>VLOOKUP(A136,'M5 Painel CSJT'!A:E,5,FALSE)*100</f>
        <v>25.608732157850543</v>
      </c>
      <c r="N136" s="53">
        <f>VLOOKUP(A136,'M5 Painel CSJT'!A:F,6,FALSE)*100</f>
        <v>30.154888673765729</v>
      </c>
      <c r="O136" s="5">
        <f t="shared" si="8"/>
        <v>1.1866392365428713</v>
      </c>
    </row>
    <row r="137" spans="1:15" x14ac:dyDescent="0.35">
      <c r="A137" s="1" t="s">
        <v>128</v>
      </c>
      <c r="B137" s="73">
        <f>VLOOKUP(A137,'M1 Painel CSJT'!A:B,2,FALSE)*100</f>
        <v>94.07</v>
      </c>
      <c r="C137" s="8">
        <f t="shared" si="10"/>
        <v>0.96462264150943389</v>
      </c>
      <c r="D137" s="9">
        <f>VLOOKUP(A137,'M2 (prt1) Painel CSJT'!A:C,3,FALSE)*100</f>
        <v>106.20829402927716</v>
      </c>
      <c r="E137" s="74">
        <f>IFERROR(VLOOKUP(A137,'M2 (prt2) Painel CSJT'!A:B,2,FALSE)*100,"N/A")</f>
        <v>100</v>
      </c>
      <c r="F137" s="22">
        <f t="shared" si="9"/>
        <v>0.99956963156363088</v>
      </c>
      <c r="G137" s="8">
        <f t="shared" ref="G137:G200" si="11">IFERROR(E137/E$225,"N/A")</f>
        <v>1</v>
      </c>
      <c r="H137" s="9">
        <f>ROUND(VLOOKUP(A137,'M3 Painel CSJT'!A:G,6,FALSE)*100,2)</f>
        <v>93.05</v>
      </c>
      <c r="I137" s="74">
        <f>VLOOKUP(A137,'M3 Painel CSJT'!A:D,4,FALSE)*100</f>
        <v>42.473118279569896</v>
      </c>
      <c r="J137" s="8">
        <f t="shared" ref="J137:J200" si="12">I137/I$225</f>
        <v>0.90944851776377589</v>
      </c>
      <c r="K137" s="9">
        <f>ROUND(VLOOKUP(A137,'M5 Painel CSJT'!A:G,7,FALSE)*100,2)</f>
        <v>98.82</v>
      </c>
      <c r="L137" s="53">
        <f>VLOOKUP(A137,'M5 Painel CSJT'!A:D,4,FALSE)*100</f>
        <v>36.166842661034849</v>
      </c>
      <c r="M137" s="53">
        <f>VLOOKUP(A137,'M5 Painel CSJT'!A:E,5,FALSE)*100</f>
        <v>31.429652042360061</v>
      </c>
      <c r="N137" s="53">
        <f>VLOOKUP(A137,'M5 Painel CSJT'!A:F,6,FALSE)*100</f>
        <v>40.289664252797891</v>
      </c>
      <c r="O137" s="5">
        <f t="shared" ref="O137:O200" si="13">L$225/L137</f>
        <v>0.90950775297256214</v>
      </c>
    </row>
    <row r="138" spans="1:15" x14ac:dyDescent="0.35">
      <c r="A138" s="1" t="s">
        <v>129</v>
      </c>
      <c r="B138" s="73">
        <f>VLOOKUP(A138,'M1 Painel CSJT'!A:B,2,FALSE)*100</f>
        <v>103.71</v>
      </c>
      <c r="C138" s="8">
        <f t="shared" si="10"/>
        <v>1.0634741591468417</v>
      </c>
      <c r="D138" s="9">
        <f>VLOOKUP(A138,'M2 (prt1) Painel CSJT'!A:C,3,FALSE)*100</f>
        <v>106.38297872340425</v>
      </c>
      <c r="E138" s="74">
        <f>IFERROR(VLOOKUP(A138,'M2 (prt2) Painel CSJT'!A:B,2,FALSE)*100,"N/A")</f>
        <v>100</v>
      </c>
      <c r="F138" s="22">
        <f t="shared" ref="F138:F201" si="14">D138/D$225</f>
        <v>1.0012136605629132</v>
      </c>
      <c r="G138" s="8">
        <f t="shared" si="11"/>
        <v>1</v>
      </c>
      <c r="H138" s="9">
        <f>ROUND(VLOOKUP(A138,'M3 Painel CSJT'!A:G,6,FALSE)*100,2)</f>
        <v>88.76</v>
      </c>
      <c r="I138" s="74">
        <f>VLOOKUP(A138,'M3 Painel CSJT'!A:D,4,FALSE)*100</f>
        <v>45.443645083932857</v>
      </c>
      <c r="J138" s="8">
        <f t="shared" si="12"/>
        <v>0.97305442447924617</v>
      </c>
      <c r="K138" s="9">
        <f>ROUND(VLOOKUP(A138,'M5 Painel CSJT'!A:G,7,FALSE)*100,2)</f>
        <v>123.65</v>
      </c>
      <c r="L138" s="53">
        <f>VLOOKUP(A138,'M5 Painel CSJT'!A:D,4,FALSE)*100</f>
        <v>33.805506923444213</v>
      </c>
      <c r="M138" s="53">
        <f>VLOOKUP(A138,'M5 Painel CSJT'!A:E,5,FALSE)*100</f>
        <v>26.083840917233964</v>
      </c>
      <c r="N138" s="53">
        <f>VLOOKUP(A138,'M5 Painel CSJT'!A:F,6,FALSE)*100</f>
        <v>39.97709049255441</v>
      </c>
      <c r="O138" s="5">
        <f t="shared" si="13"/>
        <v>0.97303743662953057</v>
      </c>
    </row>
    <row r="139" spans="1:15" x14ac:dyDescent="0.35">
      <c r="A139" s="1" t="s">
        <v>130</v>
      </c>
      <c r="B139" s="73">
        <f>VLOOKUP(A139,'M1 Painel CSJT'!A:B,2,FALSE)*100</f>
        <v>105</v>
      </c>
      <c r="C139" s="8">
        <f t="shared" si="10"/>
        <v>1.0767022149302707</v>
      </c>
      <c r="D139" s="9">
        <f>VLOOKUP(A139,'M2 (prt1) Painel CSJT'!A:C,3,FALSE)*100</f>
        <v>106.38297872340425</v>
      </c>
      <c r="E139" s="74">
        <f>IFERROR(VLOOKUP(A139,'M2 (prt2) Painel CSJT'!A:B,2,FALSE)*100,"N/A")</f>
        <v>100</v>
      </c>
      <c r="F139" s="22">
        <f t="shared" si="14"/>
        <v>1.0012136605629132</v>
      </c>
      <c r="G139" s="8">
        <f t="shared" si="11"/>
        <v>1</v>
      </c>
      <c r="H139" s="9">
        <f>ROUND(VLOOKUP(A139,'M3 Painel CSJT'!A:G,6,FALSE)*100,2)</f>
        <v>97.31</v>
      </c>
      <c r="I139" s="74">
        <f>VLOOKUP(A139,'M3 Painel CSJT'!A:D,4,FALSE)*100</f>
        <v>41.327384272169546</v>
      </c>
      <c r="J139" s="8">
        <f t="shared" si="12"/>
        <v>0.88491568059549552</v>
      </c>
      <c r="K139" s="9">
        <f>ROUND(VLOOKUP(A139,'M5 Painel CSJT'!A:G,7,FALSE)*100,2)</f>
        <v>136.65</v>
      </c>
      <c r="L139" s="53">
        <f>VLOOKUP(A139,'M5 Painel CSJT'!A:D,4,FALSE)*100</f>
        <v>30.333282137920442</v>
      </c>
      <c r="M139" s="53">
        <f>VLOOKUP(A139,'M5 Painel CSJT'!A:E,5,FALSE)*100</f>
        <v>24.886877828054299</v>
      </c>
      <c r="N139" s="53">
        <f>VLOOKUP(A139,'M5 Painel CSJT'!A:F,6,FALSE)*100</f>
        <v>34.63441451346894</v>
      </c>
      <c r="O139" s="5">
        <f t="shared" si="13"/>
        <v>1.0844201972996623</v>
      </c>
    </row>
    <row r="140" spans="1:15" x14ac:dyDescent="0.35">
      <c r="A140" s="1" t="s">
        <v>131</v>
      </c>
      <c r="B140" s="73">
        <f>VLOOKUP(A140,'M1 Painel CSJT'!A:B,2,FALSE)*100</f>
        <v>100</v>
      </c>
      <c r="C140" s="8">
        <f t="shared" si="10"/>
        <v>1.0254306808859721</v>
      </c>
      <c r="D140" s="9">
        <f>VLOOKUP(A140,'M2 (prt1) Painel CSJT'!A:C,3,FALSE)*100</f>
        <v>106.38297872340425</v>
      </c>
      <c r="E140" s="74">
        <f>IFERROR(VLOOKUP(A140,'M2 (prt2) Painel CSJT'!A:B,2,FALSE)*100,"N/A")</f>
        <v>100</v>
      </c>
      <c r="F140" s="22">
        <f t="shared" si="14"/>
        <v>1.0012136605629132</v>
      </c>
      <c r="G140" s="8">
        <f t="shared" si="11"/>
        <v>1</v>
      </c>
      <c r="H140" s="9">
        <f>ROUND(VLOOKUP(A140,'M3 Painel CSJT'!A:G,6,FALSE)*100,2)</f>
        <v>98.66</v>
      </c>
      <c r="I140" s="74">
        <f>VLOOKUP(A140,'M3 Painel CSJT'!A:D,4,FALSE)*100</f>
        <v>45.916515426497277</v>
      </c>
      <c r="J140" s="8">
        <f t="shared" si="12"/>
        <v>0.983179681337218</v>
      </c>
      <c r="K140" s="9">
        <f>ROUND(VLOOKUP(A140,'M5 Painel CSJT'!A:G,7,FALSE)*100,2)</f>
        <v>90.2</v>
      </c>
      <c r="L140" s="53">
        <f>VLOOKUP(A140,'M5 Painel CSJT'!A:D,4,FALSE)*100</f>
        <v>35.654652820199551</v>
      </c>
      <c r="M140" s="53">
        <f>VLOOKUP(A140,'M5 Painel CSJT'!A:E,5,FALSE)*100</f>
        <v>28.532608695652172</v>
      </c>
      <c r="N140" s="53">
        <f>VLOOKUP(A140,'M5 Painel CSJT'!A:F,6,FALSE)*100</f>
        <v>43.511777301927197</v>
      </c>
      <c r="O140" s="5">
        <f t="shared" si="13"/>
        <v>0.92257310614210897</v>
      </c>
    </row>
    <row r="141" spans="1:15" x14ac:dyDescent="0.35">
      <c r="A141" s="1" t="s">
        <v>132</v>
      </c>
      <c r="B141" s="73">
        <f>VLOOKUP(A141,'M1 Painel CSJT'!A:B,2,FALSE)*100</f>
        <v>94.99</v>
      </c>
      <c r="C141" s="8">
        <f t="shared" si="10"/>
        <v>0.97405660377358494</v>
      </c>
      <c r="D141" s="9">
        <f>VLOOKUP(A141,'M2 (prt1) Painel CSJT'!A:C,3,FALSE)*100</f>
        <v>106.22676289561659</v>
      </c>
      <c r="E141" s="74">
        <f>IFERROR(VLOOKUP(A141,'M2 (prt2) Painel CSJT'!A:B,2,FALSE)*100,"N/A")</f>
        <v>100</v>
      </c>
      <c r="F141" s="22">
        <f t="shared" si="14"/>
        <v>0.99974344960760786</v>
      </c>
      <c r="G141" s="8">
        <f t="shared" si="11"/>
        <v>1</v>
      </c>
      <c r="H141" s="9">
        <f>ROUND(VLOOKUP(A141,'M3 Painel CSJT'!A:G,6,FALSE)*100,2)</f>
        <v>102.24</v>
      </c>
      <c r="I141" s="74">
        <f>VLOOKUP(A141,'M3 Painel CSJT'!A:D,4,FALSE)*100</f>
        <v>47.386759581881535</v>
      </c>
      <c r="J141" s="8">
        <f t="shared" si="12"/>
        <v>1.0146610375932816</v>
      </c>
      <c r="K141" s="9">
        <f>ROUND(VLOOKUP(A141,'M5 Painel CSJT'!A:G,7,FALSE)*100,2)</f>
        <v>90.31</v>
      </c>
      <c r="L141" s="53">
        <f>VLOOKUP(A141,'M5 Painel CSJT'!A:D,4,FALSE)*100</f>
        <v>40.03868471953578</v>
      </c>
      <c r="M141" s="53">
        <f>VLOOKUP(A141,'M5 Painel CSJT'!A:E,5,FALSE)*100</f>
        <v>31.567164179104481</v>
      </c>
      <c r="N141" s="53">
        <f>VLOOKUP(A141,'M5 Painel CSJT'!A:F,6,FALSE)*100</f>
        <v>49.156626506024097</v>
      </c>
      <c r="O141" s="5">
        <f t="shared" si="13"/>
        <v>0.82155605338105098</v>
      </c>
    </row>
    <row r="142" spans="1:15" x14ac:dyDescent="0.35">
      <c r="A142" s="1" t="s">
        <v>133</v>
      </c>
      <c r="B142" s="73">
        <f>VLOOKUP(A142,'M1 Painel CSJT'!A:B,2,FALSE)*100</f>
        <v>88.8</v>
      </c>
      <c r="C142" s="8">
        <f t="shared" si="10"/>
        <v>0.9105824446267432</v>
      </c>
      <c r="D142" s="9">
        <f>VLOOKUP(A142,'M2 (prt1) Painel CSJT'!A:C,3,FALSE)*100</f>
        <v>106.38297872340425</v>
      </c>
      <c r="E142" s="74">
        <f>IFERROR(VLOOKUP(A142,'M2 (prt2) Painel CSJT'!A:B,2,FALSE)*100,"N/A")</f>
        <v>100</v>
      </c>
      <c r="F142" s="22">
        <f t="shared" si="14"/>
        <v>1.0012136605629132</v>
      </c>
      <c r="G142" s="8">
        <f t="shared" si="11"/>
        <v>1</v>
      </c>
      <c r="H142" s="9">
        <f>ROUND(VLOOKUP(A142,'M3 Painel CSJT'!A:G,6,FALSE)*100,2)</f>
        <v>107.3</v>
      </c>
      <c r="I142" s="74">
        <f>VLOOKUP(A142,'M3 Painel CSJT'!A:D,4,FALSE)*100</f>
        <v>40.609496810772498</v>
      </c>
      <c r="J142" s="8">
        <f t="shared" si="12"/>
        <v>0.86954403579674788</v>
      </c>
      <c r="K142" s="9">
        <f>ROUND(VLOOKUP(A142,'M5 Painel CSJT'!A:G,7,FALSE)*100,2)</f>
        <v>71.63</v>
      </c>
      <c r="L142" s="53">
        <f>VLOOKUP(A142,'M5 Painel CSJT'!A:D,4,FALSE)*100</f>
        <v>42.280564263322887</v>
      </c>
      <c r="M142" s="53">
        <f>VLOOKUP(A142,'M5 Painel CSJT'!A:E,5,FALSE)*100</f>
        <v>36.566866267465073</v>
      </c>
      <c r="N142" s="53">
        <f>VLOOKUP(A142,'M5 Painel CSJT'!A:F,6,FALSE)*100</f>
        <v>47.787610619469028</v>
      </c>
      <c r="O142" s="5">
        <f t="shared" si="13"/>
        <v>0.77799396422163125</v>
      </c>
    </row>
    <row r="143" spans="1:15" x14ac:dyDescent="0.35">
      <c r="A143" s="1" t="s">
        <v>134</v>
      </c>
      <c r="B143" s="73">
        <f>VLOOKUP(A143,'M1 Painel CSJT'!A:B,2,FALSE)*100</f>
        <v>93.5</v>
      </c>
      <c r="C143" s="8">
        <f t="shared" si="10"/>
        <v>0.95877768662838392</v>
      </c>
      <c r="D143" s="9">
        <f>VLOOKUP(A143,'M2 (prt1) Painel CSJT'!A:C,3,FALSE)*100</f>
        <v>106.38297872340425</v>
      </c>
      <c r="E143" s="74">
        <f>IFERROR(VLOOKUP(A143,'M2 (prt2) Painel CSJT'!A:B,2,FALSE)*100,"N/A")</f>
        <v>100</v>
      </c>
      <c r="F143" s="22">
        <f t="shared" si="14"/>
        <v>1.0012136605629132</v>
      </c>
      <c r="G143" s="8">
        <f t="shared" si="11"/>
        <v>1</v>
      </c>
      <c r="H143" s="9">
        <f>ROUND(VLOOKUP(A143,'M3 Painel CSJT'!A:G,6,FALSE)*100,2)</f>
        <v>95.91</v>
      </c>
      <c r="I143" s="74">
        <f>VLOOKUP(A143,'M3 Painel CSJT'!A:D,4,FALSE)*100</f>
        <v>45.601552393272968</v>
      </c>
      <c r="J143" s="8">
        <f t="shared" si="12"/>
        <v>0.97643558824212695</v>
      </c>
      <c r="K143" s="9">
        <f>ROUND(VLOOKUP(A143,'M5 Painel CSJT'!A:G,7,FALSE)*100,2)</f>
        <v>103.26</v>
      </c>
      <c r="L143" s="53">
        <f>VLOOKUP(A143,'M5 Painel CSJT'!A:D,4,FALSE)*100</f>
        <v>35.970202199361481</v>
      </c>
      <c r="M143" s="53">
        <f>VLOOKUP(A143,'M5 Painel CSJT'!A:E,5,FALSE)*100</f>
        <v>30.368932038834949</v>
      </c>
      <c r="N143" s="53">
        <f>VLOOKUP(A143,'M5 Painel CSJT'!A:F,6,FALSE)*100</f>
        <v>40.679072804440089</v>
      </c>
      <c r="O143" s="5">
        <f t="shared" si="13"/>
        <v>0.91447981355339503</v>
      </c>
    </row>
    <row r="144" spans="1:15" x14ac:dyDescent="0.35">
      <c r="A144" s="1" t="s">
        <v>135</v>
      </c>
      <c r="B144" s="73">
        <f>VLOOKUP(A144,'M1 Painel CSJT'!A:B,2,FALSE)*100</f>
        <v>96.06</v>
      </c>
      <c r="C144" s="8">
        <f t="shared" si="10"/>
        <v>0.98502871205906484</v>
      </c>
      <c r="D144" s="9">
        <f>VLOOKUP(A144,'M2 (prt1) Painel CSJT'!A:C,3,FALSE)*100</f>
        <v>106.38297872340425</v>
      </c>
      <c r="E144" s="74">
        <f>IFERROR(VLOOKUP(A144,'M2 (prt2) Painel CSJT'!A:B,2,FALSE)*100,"N/A")</f>
        <v>100</v>
      </c>
      <c r="F144" s="22">
        <f t="shared" si="14"/>
        <v>1.0012136605629132</v>
      </c>
      <c r="G144" s="8">
        <f t="shared" si="11"/>
        <v>1</v>
      </c>
      <c r="H144" s="9">
        <f>ROUND(VLOOKUP(A144,'M3 Painel CSJT'!A:G,6,FALSE)*100,2)</f>
        <v>101.03</v>
      </c>
      <c r="I144" s="74">
        <f>VLOOKUP(A144,'M3 Painel CSJT'!A:D,4,FALSE)*100</f>
        <v>45.906610066707096</v>
      </c>
      <c r="J144" s="8">
        <f t="shared" si="12"/>
        <v>0.98296758448292532</v>
      </c>
      <c r="K144" s="9">
        <f>ROUND(VLOOKUP(A144,'M5 Painel CSJT'!A:G,7,FALSE)*100,2)</f>
        <v>90.07</v>
      </c>
      <c r="L144" s="53">
        <f>VLOOKUP(A144,'M5 Painel CSJT'!A:D,4,FALSE)*100</f>
        <v>34.196312162413854</v>
      </c>
      <c r="M144" s="53">
        <f>VLOOKUP(A144,'M5 Painel CSJT'!A:E,5,FALSE)*100</f>
        <v>33.425893786879556</v>
      </c>
      <c r="N144" s="53">
        <f>VLOOKUP(A144,'M5 Painel CSJT'!A:F,6,FALSE)*100</f>
        <v>35.088424437299039</v>
      </c>
      <c r="O144" s="5">
        <f t="shared" si="13"/>
        <v>0.9619172864173573</v>
      </c>
    </row>
    <row r="145" spans="1:15" ht="15.75" customHeight="1" x14ac:dyDescent="0.35">
      <c r="A145" s="1" t="s">
        <v>136</v>
      </c>
      <c r="B145" s="73">
        <f>VLOOKUP(A145,'M1 Painel CSJT'!A:B,2,FALSE)*100</f>
        <v>97.19</v>
      </c>
      <c r="C145" s="8">
        <f t="shared" si="10"/>
        <v>0.99661607875307634</v>
      </c>
      <c r="D145" s="9">
        <f>VLOOKUP(A145,'M2 (prt1) Painel CSJT'!A:C,3,FALSE)*100</f>
        <v>106.38297872340425</v>
      </c>
      <c r="E145" s="74">
        <f>IFERROR(VLOOKUP(A145,'M2 (prt2) Painel CSJT'!A:B,2,FALSE)*100,"N/A")</f>
        <v>100</v>
      </c>
      <c r="F145" s="22">
        <f t="shared" si="14"/>
        <v>1.0012136605629132</v>
      </c>
      <c r="G145" s="8">
        <f t="shared" si="11"/>
        <v>1</v>
      </c>
      <c r="H145" s="9">
        <f>ROUND(VLOOKUP(A145,'M3 Painel CSJT'!A:G,6,FALSE)*100,2)</f>
        <v>86.36</v>
      </c>
      <c r="I145" s="74">
        <f>VLOOKUP(A145,'M3 Painel CSJT'!A:D,4,FALSE)*100</f>
        <v>38.749194068343009</v>
      </c>
      <c r="J145" s="8">
        <f t="shared" si="12"/>
        <v>0.82971061550115854</v>
      </c>
      <c r="K145" s="9">
        <f>ROUND(VLOOKUP(A145,'M5 Painel CSJT'!A:G,7,FALSE)*100,2)</f>
        <v>80.41</v>
      </c>
      <c r="L145" s="53">
        <f>VLOOKUP(A145,'M5 Painel CSJT'!A:D,4,FALSE)*100</f>
        <v>29.119258322798146</v>
      </c>
      <c r="M145" s="53">
        <f>VLOOKUP(A145,'M5 Painel CSJT'!A:E,5,FALSE)*100</f>
        <v>25.885668276972623</v>
      </c>
      <c r="N145" s="53">
        <f>VLOOKUP(A145,'M5 Painel CSJT'!A:F,6,FALSE)*100</f>
        <v>32.670203359858533</v>
      </c>
      <c r="O145" s="5">
        <f t="shared" si="13"/>
        <v>1.1296312370358865</v>
      </c>
    </row>
    <row r="146" spans="1:15" x14ac:dyDescent="0.35">
      <c r="A146" s="1" t="s">
        <v>137</v>
      </c>
      <c r="B146" s="73">
        <f>VLOOKUP(A146,'M1 Painel CSJT'!A:B,2,FALSE)*100</f>
        <v>95.02000000000001</v>
      </c>
      <c r="C146" s="8">
        <f t="shared" si="10"/>
        <v>0.9743642329778508</v>
      </c>
      <c r="D146" s="9">
        <f>VLOOKUP(A146,'M2 (prt1) Painel CSJT'!A:C,3,FALSE)*100</f>
        <v>106.38297872340425</v>
      </c>
      <c r="E146" s="74">
        <f>IFERROR(VLOOKUP(A146,'M2 (prt2) Painel CSJT'!A:B,2,FALSE)*100,"N/A")</f>
        <v>100</v>
      </c>
      <c r="F146" s="22">
        <f t="shared" si="14"/>
        <v>1.0012136605629132</v>
      </c>
      <c r="G146" s="8">
        <f t="shared" si="11"/>
        <v>1</v>
      </c>
      <c r="H146" s="9">
        <f>ROUND(VLOOKUP(A146,'M3 Painel CSJT'!A:G,6,FALSE)*100,2)</f>
        <v>99.02</v>
      </c>
      <c r="I146" s="74">
        <f>VLOOKUP(A146,'M3 Painel CSJT'!A:D,4,FALSE)*100</f>
        <v>46.918238993710695</v>
      </c>
      <c r="J146" s="8">
        <f t="shared" si="12"/>
        <v>1.0046289191213318</v>
      </c>
      <c r="K146" s="9">
        <f>ROUND(VLOOKUP(A146,'M5 Painel CSJT'!A:G,7,FALSE)*100,2)</f>
        <v>93.81</v>
      </c>
      <c r="L146" s="53">
        <f>VLOOKUP(A146,'M5 Painel CSJT'!A:D,4,FALSE)*100</f>
        <v>30.120728463269902</v>
      </c>
      <c r="M146" s="53">
        <f>VLOOKUP(A146,'M5 Painel CSJT'!A:E,5,FALSE)*100</f>
        <v>27.180114099429503</v>
      </c>
      <c r="N146" s="53">
        <f>VLOOKUP(A146,'M5 Painel CSJT'!A:F,6,FALSE)*100</f>
        <v>33.086724208795729</v>
      </c>
      <c r="O146" s="5">
        <f t="shared" si="13"/>
        <v>1.092072651591476</v>
      </c>
    </row>
    <row r="147" spans="1:15" x14ac:dyDescent="0.35">
      <c r="A147" s="1" t="s">
        <v>138</v>
      </c>
      <c r="B147" s="73">
        <f>VLOOKUP(A147,'M1 Painel CSJT'!A:B,2,FALSE)*100</f>
        <v>100.94000000000001</v>
      </c>
      <c r="C147" s="8">
        <f t="shared" si="10"/>
        <v>1.0350697292863005</v>
      </c>
      <c r="D147" s="9">
        <f>VLOOKUP(A147,'M2 (prt1) Painel CSJT'!A:C,3,FALSE)*100</f>
        <v>106.38297872340425</v>
      </c>
      <c r="E147" s="74">
        <f>IFERROR(VLOOKUP(A147,'M2 (prt2) Painel CSJT'!A:B,2,FALSE)*100,"N/A")</f>
        <v>100</v>
      </c>
      <c r="F147" s="22">
        <f t="shared" si="14"/>
        <v>1.0012136605629132</v>
      </c>
      <c r="G147" s="8">
        <f t="shared" si="11"/>
        <v>1</v>
      </c>
      <c r="H147" s="9">
        <f>ROUND(VLOOKUP(A147,'M3 Painel CSJT'!A:G,6,FALSE)*100,2)</f>
        <v>80.34</v>
      </c>
      <c r="I147" s="74">
        <f>VLOOKUP(A147,'M3 Painel CSJT'!A:D,4,FALSE)*100</f>
        <v>42.011104256631711</v>
      </c>
      <c r="J147" s="8">
        <f t="shared" si="12"/>
        <v>0.8995557200280061</v>
      </c>
      <c r="K147" s="9">
        <f>ROUND(VLOOKUP(A147,'M5 Painel CSJT'!A:G,7,FALSE)*100,2)</f>
        <v>85.5</v>
      </c>
      <c r="L147" s="53">
        <f>VLOOKUP(A147,'M5 Painel CSJT'!A:D,4,FALSE)*100</f>
        <v>39.247624587938724</v>
      </c>
      <c r="M147" s="53">
        <f>VLOOKUP(A147,'M5 Painel CSJT'!A:E,5,FALSE)*100</f>
        <v>25.247311827956992</v>
      </c>
      <c r="N147" s="53">
        <f>VLOOKUP(A147,'M5 Painel CSJT'!A:F,6,FALSE)*100</f>
        <v>50.741525423728817</v>
      </c>
      <c r="O147" s="5">
        <f t="shared" si="13"/>
        <v>0.83811502342128352</v>
      </c>
    </row>
    <row r="148" spans="1:15" x14ac:dyDescent="0.35">
      <c r="A148" s="1" t="s">
        <v>139</v>
      </c>
      <c r="B148" s="73">
        <f>VLOOKUP(A148,'M1 Painel CSJT'!A:B,2,FALSE)*100</f>
        <v>97.509999999999991</v>
      </c>
      <c r="C148" s="8">
        <f t="shared" si="10"/>
        <v>0.99989745693191134</v>
      </c>
      <c r="D148" s="9">
        <f>VLOOKUP(A148,'M2 (prt1) Painel CSJT'!A:C,3,FALSE)*100</f>
        <v>106.38297872340425</v>
      </c>
      <c r="E148" s="74">
        <f>IFERROR(VLOOKUP(A148,'M2 (prt2) Painel CSJT'!A:B,2,FALSE)*100,"N/A")</f>
        <v>100</v>
      </c>
      <c r="F148" s="22">
        <f t="shared" si="14"/>
        <v>1.0012136605629132</v>
      </c>
      <c r="G148" s="8">
        <f t="shared" si="11"/>
        <v>1</v>
      </c>
      <c r="H148" s="9">
        <f>ROUND(VLOOKUP(A148,'M3 Painel CSJT'!A:G,6,FALSE)*100,2)</f>
        <v>100.73</v>
      </c>
      <c r="I148" s="74">
        <f>VLOOKUP(A148,'M3 Painel CSJT'!A:D,4,FALSE)*100</f>
        <v>52.363636363636367</v>
      </c>
      <c r="J148" s="8">
        <f t="shared" si="12"/>
        <v>1.1212275765148434</v>
      </c>
      <c r="K148" s="9">
        <f>ROUND(VLOOKUP(A148,'M5 Painel CSJT'!A:G,7,FALSE)*100,2)</f>
        <v>102.23</v>
      </c>
      <c r="L148" s="53">
        <f>VLOOKUP(A148,'M5 Painel CSJT'!A:D,4,FALSE)*100</f>
        <v>26.143540669856456</v>
      </c>
      <c r="M148" s="53">
        <f>VLOOKUP(A148,'M5 Painel CSJT'!A:E,5,FALSE)*100</f>
        <v>26.886250478743779</v>
      </c>
      <c r="N148" s="53">
        <f>VLOOKUP(A148,'M5 Painel CSJT'!A:F,6,FALSE)*100</f>
        <v>25.401683244070387</v>
      </c>
      <c r="O148" s="5">
        <f t="shared" si="13"/>
        <v>1.258208450650943</v>
      </c>
    </row>
    <row r="149" spans="1:15" x14ac:dyDescent="0.35">
      <c r="A149" s="1" t="s">
        <v>140</v>
      </c>
      <c r="B149" s="73">
        <f>VLOOKUP(A149,'M1 Painel CSJT'!A:B,2,FALSE)*100</f>
        <v>94.53</v>
      </c>
      <c r="C149" s="8">
        <f t="shared" si="10"/>
        <v>0.96933962264150952</v>
      </c>
      <c r="D149" s="9">
        <f>VLOOKUP(A149,'M2 (prt1) Painel CSJT'!A:C,3,FALSE)*100</f>
        <v>106.38297872340425</v>
      </c>
      <c r="E149" s="74">
        <f>IFERROR(VLOOKUP(A149,'M2 (prt2) Painel CSJT'!A:B,2,FALSE)*100,"N/A")</f>
        <v>100</v>
      </c>
      <c r="F149" s="22">
        <f t="shared" si="14"/>
        <v>1.0012136605629132</v>
      </c>
      <c r="G149" s="8">
        <f t="shared" si="11"/>
        <v>1</v>
      </c>
      <c r="H149" s="9">
        <f>ROUND(VLOOKUP(A149,'M3 Painel CSJT'!A:G,6,FALSE)*100,2)</f>
        <v>100.91</v>
      </c>
      <c r="I149" s="74">
        <f>VLOOKUP(A149,'M3 Painel CSJT'!A:D,4,FALSE)*100</f>
        <v>50.47923322683706</v>
      </c>
      <c r="J149" s="8">
        <f t="shared" si="12"/>
        <v>1.0808781105690881</v>
      </c>
      <c r="K149" s="9">
        <f>ROUND(VLOOKUP(A149,'M5 Painel CSJT'!A:G,7,FALSE)*100,2)</f>
        <v>82.09</v>
      </c>
      <c r="L149" s="53">
        <f>VLOOKUP(A149,'M5 Painel CSJT'!A:D,4,FALSE)*100</f>
        <v>36.239208254369345</v>
      </c>
      <c r="M149" s="53">
        <f>VLOOKUP(A149,'M5 Painel CSJT'!A:E,5,FALSE)*100</f>
        <v>28.849270664505671</v>
      </c>
      <c r="N149" s="53">
        <f>VLOOKUP(A149,'M5 Painel CSJT'!A:F,6,FALSE)*100</f>
        <v>44.234984655852692</v>
      </c>
      <c r="O149" s="5">
        <f t="shared" si="13"/>
        <v>0.90769156902824966</v>
      </c>
    </row>
    <row r="150" spans="1:15" x14ac:dyDescent="0.35">
      <c r="A150" s="1" t="s">
        <v>141</v>
      </c>
      <c r="B150" s="73">
        <f>VLOOKUP(A150,'M1 Painel CSJT'!A:B,2,FALSE)*100</f>
        <v>101.53000000000002</v>
      </c>
      <c r="C150" s="8">
        <f t="shared" si="10"/>
        <v>1.0411197703035278</v>
      </c>
      <c r="D150" s="9">
        <f>VLOOKUP(A150,'M2 (prt1) Painel CSJT'!A:C,3,FALSE)*100</f>
        <v>106.27409133474161</v>
      </c>
      <c r="E150" s="74">
        <f>IFERROR(VLOOKUP(A150,'M2 (prt2) Painel CSJT'!A:B,2,FALSE)*100,"N/A")</f>
        <v>100</v>
      </c>
      <c r="F150" s="22">
        <f t="shared" si="14"/>
        <v>1.0001888768775877</v>
      </c>
      <c r="G150" s="8">
        <f t="shared" si="11"/>
        <v>1</v>
      </c>
      <c r="H150" s="9">
        <f>ROUND(VLOOKUP(A150,'M3 Painel CSJT'!A:G,6,FALSE)*100,2)</f>
        <v>89.91</v>
      </c>
      <c r="I150" s="74">
        <f>VLOOKUP(A150,'M3 Painel CSJT'!A:D,4,FALSE)*100</f>
        <v>45.963464938126101</v>
      </c>
      <c r="J150" s="8">
        <f t="shared" si="12"/>
        <v>0.98418497987639086</v>
      </c>
      <c r="K150" s="9">
        <f>ROUND(VLOOKUP(A150,'M5 Painel CSJT'!A:G,7,FALSE)*100,2)</f>
        <v>81.28</v>
      </c>
      <c r="L150" s="53">
        <f>VLOOKUP(A150,'M5 Painel CSJT'!A:D,4,FALSE)*100</f>
        <v>45.736550277236624</v>
      </c>
      <c r="M150" s="53">
        <f>VLOOKUP(A150,'M5 Painel CSJT'!A:E,5,FALSE)*100</f>
        <v>35.78397212543554</v>
      </c>
      <c r="N150" s="53">
        <f>VLOOKUP(A150,'M5 Painel CSJT'!A:F,6,FALSE)*100</f>
        <v>53.247436234551671</v>
      </c>
      <c r="O150" s="5">
        <f t="shared" si="13"/>
        <v>0.71920649024379024</v>
      </c>
    </row>
    <row r="151" spans="1:15" x14ac:dyDescent="0.35">
      <c r="A151" s="1" t="s">
        <v>142</v>
      </c>
      <c r="B151" s="73">
        <f>VLOOKUP(A151,'M1 Painel CSJT'!A:B,2,FALSE)*100</f>
        <v>102.88999999999999</v>
      </c>
      <c r="C151" s="8">
        <f t="shared" si="10"/>
        <v>1.0550656275635766</v>
      </c>
      <c r="D151" s="9">
        <f>VLOOKUP(A151,'M2 (prt1) Painel CSJT'!A:C,3,FALSE)*100</f>
        <v>106.38297872340425</v>
      </c>
      <c r="E151" s="74">
        <f>IFERROR(VLOOKUP(A151,'M2 (prt2) Painel CSJT'!A:B,2,FALSE)*100,"N/A")</f>
        <v>100</v>
      </c>
      <c r="F151" s="22">
        <f t="shared" si="14"/>
        <v>1.0012136605629132</v>
      </c>
      <c r="G151" s="8">
        <f t="shared" si="11"/>
        <v>1</v>
      </c>
      <c r="H151" s="9">
        <f>ROUND(VLOOKUP(A151,'M3 Painel CSJT'!A:G,6,FALSE)*100,2)</f>
        <v>95.99</v>
      </c>
      <c r="I151" s="74">
        <f>VLOOKUP(A151,'M3 Painel CSJT'!A:D,4,FALSE)*100</f>
        <v>55.529411764705884</v>
      </c>
      <c r="J151" s="8">
        <f t="shared" si="12"/>
        <v>1.1890142110427016</v>
      </c>
      <c r="K151" s="9">
        <f>ROUND(VLOOKUP(A151,'M5 Painel CSJT'!A:G,7,FALSE)*100,2)</f>
        <v>93.73</v>
      </c>
      <c r="L151" s="53">
        <f>VLOOKUP(A151,'M5 Painel CSJT'!A:D,4,FALSE)*100</f>
        <v>24.779259815893294</v>
      </c>
      <c r="M151" s="53">
        <f>VLOOKUP(A151,'M5 Painel CSJT'!A:E,5,FALSE)*100</f>
        <v>26.904496469713862</v>
      </c>
      <c r="N151" s="53">
        <f>VLOOKUP(A151,'M5 Painel CSJT'!A:F,6,FALSE)*100</f>
        <v>22.606382978723406</v>
      </c>
      <c r="O151" s="5">
        <f t="shared" si="13"/>
        <v>1.3274820977361053</v>
      </c>
    </row>
    <row r="152" spans="1:15" x14ac:dyDescent="0.35">
      <c r="A152" s="1" t="s">
        <v>143</v>
      </c>
      <c r="B152" s="73">
        <f>VLOOKUP(A152,'M1 Painel CSJT'!A:B,2,FALSE)*100</f>
        <v>87.460000000000008</v>
      </c>
      <c r="C152" s="8">
        <f t="shared" si="10"/>
        <v>0.89684167350287136</v>
      </c>
      <c r="D152" s="9">
        <f>VLOOKUP(A152,'M2 (prt1) Painel CSJT'!A:C,3,FALSE)*100</f>
        <v>105.32396264561473</v>
      </c>
      <c r="E152" s="74">
        <f>IFERROR(VLOOKUP(A152,'M2 (prt2) Painel CSJT'!A:B,2,FALSE)*100,"N/A")</f>
        <v>100</v>
      </c>
      <c r="F152" s="22">
        <f t="shared" si="14"/>
        <v>0.99124682774283002</v>
      </c>
      <c r="G152" s="8">
        <f t="shared" si="11"/>
        <v>1</v>
      </c>
      <c r="H152" s="9">
        <f>ROUND(VLOOKUP(A152,'M3 Painel CSJT'!A:G,6,FALSE)*100,2)</f>
        <v>100.91</v>
      </c>
      <c r="I152" s="74">
        <f>VLOOKUP(A152,'M3 Painel CSJT'!A:D,4,FALSE)*100</f>
        <v>48.051075268817208</v>
      </c>
      <c r="J152" s="8">
        <f t="shared" si="12"/>
        <v>1.0288855857612338</v>
      </c>
      <c r="K152" s="9">
        <f>ROUND(VLOOKUP(A152,'M5 Painel CSJT'!A:G,7,FALSE)*100,2)</f>
        <v>86.51</v>
      </c>
      <c r="L152" s="53">
        <f>VLOOKUP(A152,'M5 Painel CSJT'!A:D,4,FALSE)*100</f>
        <v>43.798955613577021</v>
      </c>
      <c r="M152" s="53">
        <f>VLOOKUP(A152,'M5 Painel CSJT'!A:E,5,FALSE)*100</f>
        <v>45.80320653882427</v>
      </c>
      <c r="N152" s="53">
        <f>VLOOKUP(A152,'M5 Painel CSJT'!A:F,6,FALSE)*100</f>
        <v>41.635561588055644</v>
      </c>
      <c r="O152" s="5">
        <f t="shared" si="13"/>
        <v>0.75102301732859922</v>
      </c>
    </row>
    <row r="153" spans="1:15" x14ac:dyDescent="0.35">
      <c r="A153" s="1" t="s">
        <v>144</v>
      </c>
      <c r="B153" s="73">
        <f>VLOOKUP(A153,'M1 Painel CSJT'!A:B,2,FALSE)*100</f>
        <v>87.61</v>
      </c>
      <c r="C153" s="8">
        <f t="shared" si="10"/>
        <v>0.89837981952420021</v>
      </c>
      <c r="D153" s="9">
        <f>VLOOKUP(A153,'M2 (prt1) Painel CSJT'!A:C,3,FALSE)*100</f>
        <v>106.38297872340425</v>
      </c>
      <c r="E153" s="74">
        <f>IFERROR(VLOOKUP(A153,'M2 (prt2) Painel CSJT'!A:B,2,FALSE)*100,"N/A")</f>
        <v>100</v>
      </c>
      <c r="F153" s="22">
        <f t="shared" si="14"/>
        <v>1.0012136605629132</v>
      </c>
      <c r="G153" s="8">
        <f t="shared" si="11"/>
        <v>1</v>
      </c>
      <c r="H153" s="9">
        <f>ROUND(VLOOKUP(A153,'M3 Painel CSJT'!A:G,6,FALSE)*100,2)</f>
        <v>118.7</v>
      </c>
      <c r="I153" s="74">
        <f>VLOOKUP(A153,'M3 Painel CSJT'!A:D,4,FALSE)*100</f>
        <v>50.878425860857348</v>
      </c>
      <c r="J153" s="8">
        <f t="shared" si="12"/>
        <v>1.0894257558566864</v>
      </c>
      <c r="K153" s="9">
        <f>ROUND(VLOOKUP(A153,'M5 Painel CSJT'!A:G,7,FALSE)*100,2)</f>
        <v>98.32</v>
      </c>
      <c r="L153" s="53">
        <f>VLOOKUP(A153,'M5 Painel CSJT'!A:D,4,FALSE)*100</f>
        <v>37.33866569714597</v>
      </c>
      <c r="M153" s="53">
        <f>VLOOKUP(A153,'M5 Painel CSJT'!A:E,5,FALSE)*100</f>
        <v>28.081936685288639</v>
      </c>
      <c r="N153" s="53">
        <f>VLOOKUP(A153,'M5 Painel CSJT'!A:F,6,FALSE)*100</f>
        <v>46.164772727272727</v>
      </c>
      <c r="O153" s="5">
        <f t="shared" si="13"/>
        <v>0.88096409409895715</v>
      </c>
    </row>
    <row r="154" spans="1:15" x14ac:dyDescent="0.35">
      <c r="A154" s="1" t="s">
        <v>145</v>
      </c>
      <c r="B154" s="73">
        <f>VLOOKUP(A154,'M1 Painel CSJT'!A:B,2,FALSE)*100</f>
        <v>98.77</v>
      </c>
      <c r="C154" s="8">
        <f t="shared" si="10"/>
        <v>1.0128178835110746</v>
      </c>
      <c r="D154" s="9">
        <f>VLOOKUP(A154,'M2 (prt1) Painel CSJT'!A:C,3,FALSE)*100</f>
        <v>106.38297872340425</v>
      </c>
      <c r="E154" s="74">
        <f>IFERROR(VLOOKUP(A154,'M2 (prt2) Painel CSJT'!A:B,2,FALSE)*100,"N/A")</f>
        <v>100</v>
      </c>
      <c r="F154" s="22">
        <f t="shared" si="14"/>
        <v>1.0012136605629132</v>
      </c>
      <c r="G154" s="8">
        <f t="shared" si="11"/>
        <v>1</v>
      </c>
      <c r="H154" s="9">
        <f>ROUND(VLOOKUP(A154,'M3 Painel CSJT'!A:G,6,FALSE)*100,2)</f>
        <v>86.59</v>
      </c>
      <c r="I154" s="74">
        <f>VLOOKUP(A154,'M3 Painel CSJT'!A:D,4,FALSE)*100</f>
        <v>44.506517690875228</v>
      </c>
      <c r="J154" s="8">
        <f t="shared" si="12"/>
        <v>0.95298834143438427</v>
      </c>
      <c r="K154" s="9">
        <f>ROUND(VLOOKUP(A154,'M5 Painel CSJT'!A:G,7,FALSE)*100,2)</f>
        <v>90.05</v>
      </c>
      <c r="L154" s="53">
        <f>VLOOKUP(A154,'M5 Painel CSJT'!A:D,4,FALSE)*100</f>
        <v>34.273079049198451</v>
      </c>
      <c r="M154" s="53">
        <f>VLOOKUP(A154,'M5 Painel CSJT'!A:E,5,FALSE)*100</f>
        <v>25.860023724792409</v>
      </c>
      <c r="N154" s="53">
        <f>VLOOKUP(A154,'M5 Painel CSJT'!A:F,6,FALSE)*100</f>
        <v>41.614906832298139</v>
      </c>
      <c r="O154" s="5">
        <f t="shared" si="13"/>
        <v>0.95976272670252838</v>
      </c>
    </row>
    <row r="155" spans="1:15" x14ac:dyDescent="0.35">
      <c r="A155" s="1" t="s">
        <v>146</v>
      </c>
      <c r="B155" s="73">
        <f>VLOOKUP(A155,'M1 Painel CSJT'!A:B,2,FALSE)*100</f>
        <v>95.86</v>
      </c>
      <c r="C155" s="8">
        <f t="shared" si="10"/>
        <v>0.98297785069729293</v>
      </c>
      <c r="D155" s="9">
        <f>VLOOKUP(A155,'M2 (prt1) Painel CSJT'!A:C,3,FALSE)*100</f>
        <v>106.38297872340425</v>
      </c>
      <c r="E155" s="74">
        <f>IFERROR(VLOOKUP(A155,'M2 (prt2) Painel CSJT'!A:B,2,FALSE)*100,"N/A")</f>
        <v>100</v>
      </c>
      <c r="F155" s="22">
        <f t="shared" si="14"/>
        <v>1.0012136605629132</v>
      </c>
      <c r="G155" s="8">
        <f t="shared" si="11"/>
        <v>1</v>
      </c>
      <c r="H155" s="9">
        <f>ROUND(VLOOKUP(A155,'M3 Painel CSJT'!A:G,6,FALSE)*100,2)</f>
        <v>107.78</v>
      </c>
      <c r="I155" s="74">
        <f>VLOOKUP(A155,'M3 Painel CSJT'!A:D,4,FALSE)*100</f>
        <v>49.570552147239269</v>
      </c>
      <c r="J155" s="8">
        <f t="shared" si="12"/>
        <v>1.0614211294376201</v>
      </c>
      <c r="K155" s="9">
        <f>ROUND(VLOOKUP(A155,'M5 Painel CSJT'!A:G,7,FALSE)*100,2)</f>
        <v>91.89</v>
      </c>
      <c r="L155" s="53">
        <f>VLOOKUP(A155,'M5 Painel CSJT'!A:D,4,FALSE)*100</f>
        <v>29.164060871377945</v>
      </c>
      <c r="M155" s="53">
        <f>VLOOKUP(A155,'M5 Painel CSJT'!A:E,5,FALSE)*100</f>
        <v>25.839589095219278</v>
      </c>
      <c r="N155" s="53">
        <f>VLOOKUP(A155,'M5 Painel CSJT'!A:F,6,FALSE)*100</f>
        <v>32.87731685789938</v>
      </c>
      <c r="O155" s="5">
        <f t="shared" si="13"/>
        <v>1.1278958697083472</v>
      </c>
    </row>
    <row r="156" spans="1:15" x14ac:dyDescent="0.35">
      <c r="A156" s="1" t="s">
        <v>147</v>
      </c>
      <c r="B156" s="73">
        <f>VLOOKUP(A156,'M1 Painel CSJT'!A:B,2,FALSE)*100</f>
        <v>105.85</v>
      </c>
      <c r="C156" s="8">
        <f t="shared" si="10"/>
        <v>1.0854183757178015</v>
      </c>
      <c r="D156" s="9">
        <f>VLOOKUP(A156,'M2 (prt1) Painel CSJT'!A:C,3,FALSE)*100</f>
        <v>106.38297872340425</v>
      </c>
      <c r="E156" s="74">
        <f>IFERROR(VLOOKUP(A156,'M2 (prt2) Painel CSJT'!A:B,2,FALSE)*100,"N/A")</f>
        <v>100</v>
      </c>
      <c r="F156" s="22">
        <f t="shared" si="14"/>
        <v>1.0012136605629132</v>
      </c>
      <c r="G156" s="8">
        <f t="shared" si="11"/>
        <v>1</v>
      </c>
      <c r="H156" s="9">
        <f>ROUND(VLOOKUP(A156,'M3 Painel CSJT'!A:G,6,FALSE)*100,2)</f>
        <v>88.98</v>
      </c>
      <c r="I156" s="74">
        <f>VLOOKUP(A156,'M3 Painel CSJT'!A:D,4,FALSE)*100</f>
        <v>43.310657596371883</v>
      </c>
      <c r="J156" s="8">
        <f t="shared" si="12"/>
        <v>0.92738218783765036</v>
      </c>
      <c r="K156" s="9">
        <f>ROUND(VLOOKUP(A156,'M5 Painel CSJT'!A:G,7,FALSE)*100,2)</f>
        <v>110.9</v>
      </c>
      <c r="L156" s="53">
        <f>VLOOKUP(A156,'M5 Painel CSJT'!A:D,4,FALSE)*100</f>
        <v>30.698804185351271</v>
      </c>
      <c r="M156" s="53">
        <f>VLOOKUP(A156,'M5 Painel CSJT'!A:E,5,FALSE)*100</f>
        <v>30.099502487562191</v>
      </c>
      <c r="N156" s="53">
        <f>VLOOKUP(A156,'M5 Painel CSJT'!A:F,6,FALSE)*100</f>
        <v>31.36327817178881</v>
      </c>
      <c r="O156" s="5">
        <f t="shared" si="13"/>
        <v>1.0715083102958858</v>
      </c>
    </row>
    <row r="157" spans="1:15" x14ac:dyDescent="0.35">
      <c r="A157" s="1" t="s">
        <v>148</v>
      </c>
      <c r="B157" s="73">
        <f>VLOOKUP(A157,'M1 Painel CSJT'!A:B,2,FALSE)*100</f>
        <v>92.86999999999999</v>
      </c>
      <c r="C157" s="8">
        <f t="shared" si="10"/>
        <v>0.95231747333880223</v>
      </c>
      <c r="D157" s="9">
        <f>VLOOKUP(A157,'M2 (prt1) Painel CSJT'!A:C,3,FALSE)*100</f>
        <v>106.38297872340425</v>
      </c>
      <c r="E157" s="74">
        <f>IFERROR(VLOOKUP(A157,'M2 (prt2) Painel CSJT'!A:B,2,FALSE)*100,"N/A")</f>
        <v>100</v>
      </c>
      <c r="F157" s="22">
        <f t="shared" si="14"/>
        <v>1.0012136605629132</v>
      </c>
      <c r="G157" s="8">
        <f t="shared" si="11"/>
        <v>1</v>
      </c>
      <c r="H157" s="9">
        <f>ROUND(VLOOKUP(A157,'M3 Painel CSJT'!A:G,6,FALSE)*100,2)</f>
        <v>149.25</v>
      </c>
      <c r="I157" s="74">
        <f>VLOOKUP(A157,'M3 Painel CSJT'!A:D,4,FALSE)*100</f>
        <v>41.57399486740804</v>
      </c>
      <c r="J157" s="8">
        <f t="shared" si="12"/>
        <v>0.89019618858241134</v>
      </c>
      <c r="K157" s="9">
        <f>ROUND(VLOOKUP(A157,'M5 Painel CSJT'!A:G,7,FALSE)*100,2)</f>
        <v>86.39</v>
      </c>
      <c r="L157" s="53">
        <f>VLOOKUP(A157,'M5 Painel CSJT'!A:D,4,FALSE)*100</f>
        <v>23.600605143721634</v>
      </c>
      <c r="M157" s="53">
        <f>VLOOKUP(A157,'M5 Painel CSJT'!A:E,5,FALSE)*100</f>
        <v>20.744081172491544</v>
      </c>
      <c r="N157" s="53">
        <f>VLOOKUP(A157,'M5 Painel CSJT'!A:F,6,FALSE)*100</f>
        <v>26.910516002612674</v>
      </c>
      <c r="O157" s="5">
        <f t="shared" si="13"/>
        <v>1.3937788289933175</v>
      </c>
    </row>
    <row r="158" spans="1:15" x14ac:dyDescent="0.35">
      <c r="A158" s="1" t="s">
        <v>149</v>
      </c>
      <c r="B158" s="73">
        <f>VLOOKUP(A158,'M1 Painel CSJT'!A:B,2,FALSE)*100</f>
        <v>97.960000000000008</v>
      </c>
      <c r="C158" s="8">
        <f t="shared" si="10"/>
        <v>1.0045118949958984</v>
      </c>
      <c r="D158" s="9">
        <f>VLOOKUP(A158,'M2 (prt1) Painel CSJT'!A:C,3,FALSE)*100</f>
        <v>106.25164171263464</v>
      </c>
      <c r="E158" s="74">
        <f>IFERROR(VLOOKUP(A158,'M2 (prt2) Painel CSJT'!A:B,2,FALSE)*100,"N/A")</f>
        <v>100</v>
      </c>
      <c r="F158" s="22">
        <f t="shared" si="14"/>
        <v>0.99997759431530475</v>
      </c>
      <c r="G158" s="8">
        <f t="shared" si="11"/>
        <v>1</v>
      </c>
      <c r="H158" s="9">
        <f>ROUND(VLOOKUP(A158,'M3 Painel CSJT'!A:G,6,FALSE)*100,2)</f>
        <v>81.48</v>
      </c>
      <c r="I158" s="74">
        <f>VLOOKUP(A158,'M3 Painel CSJT'!A:D,4,FALSE)*100</f>
        <v>39.258793969849251</v>
      </c>
      <c r="J158" s="8">
        <f t="shared" si="12"/>
        <v>0.84062233787639895</v>
      </c>
      <c r="K158" s="9">
        <f>ROUND(VLOOKUP(A158,'M5 Painel CSJT'!A:G,7,FALSE)*100,2)</f>
        <v>108.46</v>
      </c>
      <c r="L158" s="53">
        <f>VLOOKUP(A158,'M5 Painel CSJT'!A:D,4,FALSE)*100</f>
        <v>29.158588600232648</v>
      </c>
      <c r="M158" s="53">
        <f>VLOOKUP(A158,'M5 Painel CSJT'!A:E,5,FALSE)*100</f>
        <v>27.484528576629053</v>
      </c>
      <c r="N158" s="53">
        <f>VLOOKUP(A158,'M5 Painel CSJT'!A:F,6,FALSE)*100</f>
        <v>31.065947739527168</v>
      </c>
      <c r="O158" s="5">
        <f t="shared" si="13"/>
        <v>1.1281075449751896</v>
      </c>
    </row>
    <row r="159" spans="1:15" x14ac:dyDescent="0.35">
      <c r="A159" s="1" t="s">
        <v>150</v>
      </c>
      <c r="B159" s="73">
        <f>VLOOKUP(A159,'M1 Painel CSJT'!A:B,2,FALSE)*100</f>
        <v>99.15</v>
      </c>
      <c r="C159" s="8">
        <f t="shared" si="10"/>
        <v>1.0167145200984415</v>
      </c>
      <c r="D159" s="9">
        <f>VLOOKUP(A159,'M2 (prt1) Painel CSJT'!A:C,3,FALSE)*100</f>
        <v>106.38297872340425</v>
      </c>
      <c r="E159" s="74">
        <f>IFERROR(VLOOKUP(A159,'M2 (prt2) Painel CSJT'!A:B,2,FALSE)*100,"N/A")</f>
        <v>100</v>
      </c>
      <c r="F159" s="22">
        <f t="shared" si="14"/>
        <v>1.0012136605629132</v>
      </c>
      <c r="G159" s="8">
        <f t="shared" si="11"/>
        <v>1</v>
      </c>
      <c r="H159" s="9">
        <f>ROUND(VLOOKUP(A159,'M3 Painel CSJT'!A:G,6,FALSE)*100,2)</f>
        <v>92.1</v>
      </c>
      <c r="I159" s="74">
        <f>VLOOKUP(A159,'M3 Painel CSJT'!A:D,4,FALSE)*100</f>
        <v>45.684972842486424</v>
      </c>
      <c r="J159" s="8">
        <f t="shared" si="12"/>
        <v>0.97822181461215685</v>
      </c>
      <c r="K159" s="9">
        <f>ROUND(VLOOKUP(A159,'M5 Painel CSJT'!A:G,7,FALSE)*100,2)</f>
        <v>107.2</v>
      </c>
      <c r="L159" s="53">
        <f>VLOOKUP(A159,'M5 Painel CSJT'!A:D,4,FALSE)*100</f>
        <v>26.044864226682407</v>
      </c>
      <c r="M159" s="53">
        <f>VLOOKUP(A159,'M5 Painel CSJT'!A:E,5,FALSE)*100</f>
        <v>27.62237762237762</v>
      </c>
      <c r="N159" s="53">
        <f>VLOOKUP(A159,'M5 Painel CSJT'!A:F,6,FALSE)*100</f>
        <v>23.600240818783867</v>
      </c>
      <c r="O159" s="5">
        <f t="shared" si="13"/>
        <v>1.2629754378619791</v>
      </c>
    </row>
    <row r="160" spans="1:15" x14ac:dyDescent="0.35">
      <c r="A160" s="1" t="s">
        <v>151</v>
      </c>
      <c r="B160" s="73">
        <f>VLOOKUP(A160,'M1 Painel CSJT'!A:B,2,FALSE)*100</f>
        <v>115.38</v>
      </c>
      <c r="C160" s="8">
        <f t="shared" si="10"/>
        <v>1.1831419196062347</v>
      </c>
      <c r="D160" s="9">
        <f>VLOOKUP(A160,'M2 (prt1) Painel CSJT'!A:C,3,FALSE)*100</f>
        <v>106.22018916147098</v>
      </c>
      <c r="E160" s="74">
        <f>IFERROR(VLOOKUP(A160,'M2 (prt2) Painel CSJT'!A:B,2,FALSE)*100,"N/A")</f>
        <v>100</v>
      </c>
      <c r="F160" s="22">
        <f t="shared" si="14"/>
        <v>0.99968158151078956</v>
      </c>
      <c r="G160" s="8">
        <f t="shared" si="11"/>
        <v>1</v>
      </c>
      <c r="H160" s="9">
        <f>ROUND(VLOOKUP(A160,'M3 Painel CSJT'!A:G,6,FALSE)*100,2)</f>
        <v>91.17</v>
      </c>
      <c r="I160" s="74">
        <f>VLOOKUP(A160,'M3 Painel CSJT'!A:D,4,FALSE)*100</f>
        <v>44.281217208814269</v>
      </c>
      <c r="J160" s="8">
        <f t="shared" si="12"/>
        <v>0.94816413266984056</v>
      </c>
      <c r="K160" s="9">
        <f>ROUND(VLOOKUP(A160,'M5 Painel CSJT'!A:G,7,FALSE)*100,2)</f>
        <v>98</v>
      </c>
      <c r="L160" s="53">
        <f>VLOOKUP(A160,'M5 Painel CSJT'!A:D,4,FALSE)*100</f>
        <v>32.195360993139502</v>
      </c>
      <c r="M160" s="53">
        <f>VLOOKUP(A160,'M5 Painel CSJT'!A:E,5,FALSE)*100</f>
        <v>31.518713269409215</v>
      </c>
      <c r="N160" s="53">
        <f>VLOOKUP(A160,'M5 Painel CSJT'!A:F,6,FALSE)*100</f>
        <v>32.95257874697127</v>
      </c>
      <c r="O160" s="5">
        <f t="shared" si="13"/>
        <v>1.0217007291130975</v>
      </c>
    </row>
    <row r="161" spans="1:15" x14ac:dyDescent="0.35">
      <c r="A161" s="1" t="s">
        <v>152</v>
      </c>
      <c r="B161" s="73">
        <f>VLOOKUP(A161,'M1 Painel CSJT'!A:B,2,FALSE)*100</f>
        <v>99.68</v>
      </c>
      <c r="C161" s="8">
        <f t="shared" si="10"/>
        <v>1.0221493027071371</v>
      </c>
      <c r="D161" s="9">
        <f>VLOOKUP(A161,'M2 (prt1) Painel CSJT'!A:C,3,FALSE)*100</f>
        <v>106.38297872340425</v>
      </c>
      <c r="E161" s="74">
        <f>IFERROR(VLOOKUP(A161,'M2 (prt2) Painel CSJT'!A:B,2,FALSE)*100,"N/A")</f>
        <v>100</v>
      </c>
      <c r="F161" s="22">
        <f t="shared" si="14"/>
        <v>1.0012136605629132</v>
      </c>
      <c r="G161" s="8">
        <f t="shared" si="11"/>
        <v>1</v>
      </c>
      <c r="H161" s="9">
        <f>ROUND(VLOOKUP(A161,'M3 Painel CSJT'!A:G,6,FALSE)*100,2)</f>
        <v>77.36</v>
      </c>
      <c r="I161" s="74">
        <f>VLOOKUP(A161,'M3 Painel CSJT'!A:D,4,FALSE)*100</f>
        <v>41.131408367707714</v>
      </c>
      <c r="J161" s="8">
        <f t="shared" si="12"/>
        <v>0.88071937942784717</v>
      </c>
      <c r="K161" s="9">
        <f>ROUND(VLOOKUP(A161,'M5 Painel CSJT'!A:G,7,FALSE)*100,2)</f>
        <v>100.71</v>
      </c>
      <c r="L161" s="53">
        <f>VLOOKUP(A161,'M5 Painel CSJT'!A:D,4,FALSE)*100</f>
        <v>26.650563607085349</v>
      </c>
      <c r="M161" s="53">
        <f>VLOOKUP(A161,'M5 Painel CSJT'!A:E,5,FALSE)*100</f>
        <v>24.494556765163296</v>
      </c>
      <c r="N161" s="53">
        <f>VLOOKUP(A161,'M5 Painel CSJT'!A:F,6,FALSE)*100</f>
        <v>28.964941569282139</v>
      </c>
      <c r="O161" s="5">
        <f t="shared" si="13"/>
        <v>1.2342712253937009</v>
      </c>
    </row>
    <row r="162" spans="1:15" x14ac:dyDescent="0.35">
      <c r="A162" s="1" t="s">
        <v>153</v>
      </c>
      <c r="B162" s="73">
        <f>VLOOKUP(A162,'M1 Painel CSJT'!A:B,2,FALSE)*100</f>
        <v>92.57</v>
      </c>
      <c r="C162" s="8">
        <f t="shared" si="10"/>
        <v>0.94924118129614432</v>
      </c>
      <c r="D162" s="9">
        <f>VLOOKUP(A162,'M2 (prt1) Painel CSJT'!A:C,3,FALSE)*100</f>
        <v>106.38297872340425</v>
      </c>
      <c r="E162" s="74">
        <f>IFERROR(VLOOKUP(A162,'M2 (prt2) Painel CSJT'!A:B,2,FALSE)*100,"N/A")</f>
        <v>100</v>
      </c>
      <c r="F162" s="22">
        <f t="shared" si="14"/>
        <v>1.0012136605629132</v>
      </c>
      <c r="G162" s="8">
        <f t="shared" si="11"/>
        <v>1</v>
      </c>
      <c r="H162" s="9">
        <f>ROUND(VLOOKUP(A162,'M3 Painel CSJT'!A:G,6,FALSE)*100,2)</f>
        <v>110.68</v>
      </c>
      <c r="I162" s="74">
        <f>VLOOKUP(A162,'M3 Painel CSJT'!A:D,4,FALSE)*100</f>
        <v>43.292287751134154</v>
      </c>
      <c r="J162" s="8">
        <f t="shared" si="12"/>
        <v>0.92698884660913405</v>
      </c>
      <c r="K162" s="9">
        <f>ROUND(VLOOKUP(A162,'M5 Painel CSJT'!A:G,7,FALSE)*100,2)</f>
        <v>110.95</v>
      </c>
      <c r="L162" s="53">
        <f>VLOOKUP(A162,'M5 Painel CSJT'!A:D,4,FALSE)*100</f>
        <v>30.087336244541486</v>
      </c>
      <c r="M162" s="53">
        <f>VLOOKUP(A162,'M5 Painel CSJT'!A:E,5,FALSE)*100</f>
        <v>25.789473684210527</v>
      </c>
      <c r="N162" s="53">
        <f>VLOOKUP(A162,'M5 Painel CSJT'!A:F,6,FALSE)*100</f>
        <v>35.118483412322277</v>
      </c>
      <c r="O162" s="5">
        <f t="shared" si="13"/>
        <v>1.0932846807506169</v>
      </c>
    </row>
    <row r="163" spans="1:15" x14ac:dyDescent="0.35">
      <c r="A163" s="1" t="s">
        <v>154</v>
      </c>
      <c r="B163" s="73">
        <f>VLOOKUP(A163,'M1 Painel CSJT'!A:B,2,FALSE)*100</f>
        <v>94.210000000000008</v>
      </c>
      <c r="C163" s="8">
        <f t="shared" si="10"/>
        <v>0.96605824446267441</v>
      </c>
      <c r="D163" s="9">
        <f>VLOOKUP(A163,'M2 (prt1) Painel CSJT'!A:C,3,FALSE)*100</f>
        <v>106.38297872340425</v>
      </c>
      <c r="E163" s="74">
        <f>IFERROR(VLOOKUP(A163,'M2 (prt2) Painel CSJT'!A:B,2,FALSE)*100,"N/A")</f>
        <v>100</v>
      </c>
      <c r="F163" s="22">
        <f t="shared" si="14"/>
        <v>1.0012136605629132</v>
      </c>
      <c r="G163" s="8">
        <f t="shared" si="11"/>
        <v>1</v>
      </c>
      <c r="H163" s="9">
        <f>ROUND(VLOOKUP(A163,'M3 Painel CSJT'!A:G,6,FALSE)*100,2)</f>
        <v>98.16</v>
      </c>
      <c r="I163" s="74">
        <f>VLOOKUP(A163,'M3 Painel CSJT'!A:D,4,FALSE)*100</f>
        <v>40.792079207920793</v>
      </c>
      <c r="J163" s="8">
        <f t="shared" si="12"/>
        <v>0.87345355073660447</v>
      </c>
      <c r="K163" s="9">
        <f>ROUND(VLOOKUP(A163,'M5 Painel CSJT'!A:G,7,FALSE)*100,2)</f>
        <v>89.62</v>
      </c>
      <c r="L163" s="53">
        <f>VLOOKUP(A163,'M5 Painel CSJT'!A:D,4,FALSE)*100</f>
        <v>30.485977306786555</v>
      </c>
      <c r="M163" s="53">
        <f>VLOOKUP(A163,'M5 Painel CSJT'!A:E,5,FALSE)*100</f>
        <v>31.700732741997683</v>
      </c>
      <c r="N163" s="53">
        <f>VLOOKUP(A163,'M5 Painel CSJT'!A:F,6,FALSE)*100</f>
        <v>28.970163618864291</v>
      </c>
      <c r="O163" s="5">
        <f t="shared" si="13"/>
        <v>1.0789886599248826</v>
      </c>
    </row>
    <row r="164" spans="1:15" x14ac:dyDescent="0.35">
      <c r="A164" s="1" t="s">
        <v>155</v>
      </c>
      <c r="B164" s="73">
        <f>VLOOKUP(A164,'M1 Painel CSJT'!A:B,2,FALSE)*100</f>
        <v>106.33999999999999</v>
      </c>
      <c r="C164" s="8">
        <f t="shared" si="10"/>
        <v>1.0904429860541427</v>
      </c>
      <c r="D164" s="9">
        <f>VLOOKUP(A164,'M2 (prt1) Painel CSJT'!A:C,3,FALSE)*100</f>
        <v>106.38297872340425</v>
      </c>
      <c r="E164" s="74">
        <f>IFERROR(VLOOKUP(A164,'M2 (prt2) Painel CSJT'!A:B,2,FALSE)*100,"N/A")</f>
        <v>100</v>
      </c>
      <c r="F164" s="22">
        <f t="shared" si="14"/>
        <v>1.0012136605629132</v>
      </c>
      <c r="G164" s="8">
        <f t="shared" si="11"/>
        <v>1</v>
      </c>
      <c r="H164" s="9">
        <f>ROUND(VLOOKUP(A164,'M3 Painel CSJT'!A:G,6,FALSE)*100,2)</f>
        <v>95.29</v>
      </c>
      <c r="I164" s="74">
        <f>VLOOKUP(A164,'M3 Painel CSJT'!A:D,4,FALSE)*100</f>
        <v>42.601156069364158</v>
      </c>
      <c r="J164" s="8">
        <f t="shared" si="12"/>
        <v>0.9121901054517737</v>
      </c>
      <c r="K164" s="9">
        <f>ROUND(VLOOKUP(A164,'M5 Painel CSJT'!A:G,7,FALSE)*100,2)</f>
        <v>113.32</v>
      </c>
      <c r="L164" s="53">
        <f>VLOOKUP(A164,'M5 Painel CSJT'!A:D,4,FALSE)*100</f>
        <v>24.933687002652519</v>
      </c>
      <c r="M164" s="53">
        <f>VLOOKUP(A164,'M5 Painel CSJT'!A:E,5,FALSE)*100</f>
        <v>17.526188557614827</v>
      </c>
      <c r="N164" s="53">
        <f>VLOOKUP(A164,'M5 Painel CSJT'!A:F,6,FALSE)*100</f>
        <v>35.975975975975977</v>
      </c>
      <c r="O164" s="5">
        <f t="shared" si="13"/>
        <v>1.3192603162641225</v>
      </c>
    </row>
    <row r="165" spans="1:15" x14ac:dyDescent="0.35">
      <c r="A165" s="1" t="s">
        <v>156</v>
      </c>
      <c r="B165" s="73">
        <f>VLOOKUP(A165,'M1 Painel CSJT'!A:B,2,FALSE)*100</f>
        <v>98.509999999999991</v>
      </c>
      <c r="C165" s="8">
        <f t="shared" si="10"/>
        <v>1.0101517637407711</v>
      </c>
      <c r="D165" s="9">
        <f>VLOOKUP(A165,'M2 (prt1) Painel CSJT'!A:C,3,FALSE)*100</f>
        <v>106.38297872340425</v>
      </c>
      <c r="E165" s="74">
        <f>IFERROR(VLOOKUP(A165,'M2 (prt2) Painel CSJT'!A:B,2,FALSE)*100,"N/A")</f>
        <v>100</v>
      </c>
      <c r="F165" s="22">
        <f t="shared" si="14"/>
        <v>1.0012136605629132</v>
      </c>
      <c r="G165" s="8">
        <f t="shared" si="11"/>
        <v>1</v>
      </c>
      <c r="H165" s="9">
        <f>ROUND(VLOOKUP(A165,'M3 Painel CSJT'!A:G,6,FALSE)*100,2)</f>
        <v>93</v>
      </c>
      <c r="I165" s="74">
        <f>VLOOKUP(A165,'M3 Painel CSJT'!A:D,4,FALSE)*100</f>
        <v>46.536523929471038</v>
      </c>
      <c r="J165" s="8">
        <f t="shared" si="12"/>
        <v>0.99645550936375704</v>
      </c>
      <c r="K165" s="9">
        <f>ROUND(VLOOKUP(A165,'M5 Painel CSJT'!A:G,7,FALSE)*100,2)</f>
        <v>101.51</v>
      </c>
      <c r="L165" s="53">
        <f>VLOOKUP(A165,'M5 Painel CSJT'!A:D,4,FALSE)*100</f>
        <v>31.357254290171603</v>
      </c>
      <c r="M165" s="53">
        <f>VLOOKUP(A165,'M5 Painel CSJT'!A:E,5,FALSE)*100</f>
        <v>30.036101083032491</v>
      </c>
      <c r="N165" s="53">
        <f>VLOOKUP(A165,'M5 Painel CSJT'!A:F,6,FALSE)*100</f>
        <v>32.909245122985581</v>
      </c>
      <c r="O165" s="5">
        <f t="shared" si="13"/>
        <v>1.0490084207104853</v>
      </c>
    </row>
    <row r="166" spans="1:15" x14ac:dyDescent="0.35">
      <c r="A166" s="1" t="s">
        <v>157</v>
      </c>
      <c r="B166" s="73">
        <f>VLOOKUP(A166,'M1 Painel CSJT'!A:B,2,FALSE)*100</f>
        <v>104.30999999999999</v>
      </c>
      <c r="C166" s="8">
        <f t="shared" si="10"/>
        <v>1.0696267432321573</v>
      </c>
      <c r="D166" s="9">
        <f>VLOOKUP(A166,'M2 (prt1) Painel CSJT'!A:C,3,FALSE)*100</f>
        <v>105.86529999482322</v>
      </c>
      <c r="E166" s="74">
        <f>IFERROR(VLOOKUP(A166,'M2 (prt2) Painel CSJT'!A:B,2,FALSE)*100,"N/A")</f>
        <v>100</v>
      </c>
      <c r="F166" s="22">
        <f t="shared" si="14"/>
        <v>0.99634157462343431</v>
      </c>
      <c r="G166" s="8">
        <f t="shared" si="11"/>
        <v>1</v>
      </c>
      <c r="H166" s="9">
        <f>ROUND(VLOOKUP(A166,'M3 Painel CSJT'!A:G,6,FALSE)*100,2)</f>
        <v>107.44</v>
      </c>
      <c r="I166" s="74">
        <f>VLOOKUP(A166,'M3 Painel CSJT'!A:D,4,FALSE)*100</f>
        <v>49.79302188054406</v>
      </c>
      <c r="J166" s="8">
        <f t="shared" si="12"/>
        <v>1.0661847252694494</v>
      </c>
      <c r="K166" s="9">
        <f>ROUND(VLOOKUP(A166,'M5 Painel CSJT'!A:G,7,FALSE)*100,2)</f>
        <v>94.36</v>
      </c>
      <c r="L166" s="53">
        <f>VLOOKUP(A166,'M5 Painel CSJT'!A:D,4,FALSE)*100</f>
        <v>31.399521531100476</v>
      </c>
      <c r="M166" s="53">
        <f>VLOOKUP(A166,'M5 Painel CSJT'!A:E,5,FALSE)*100</f>
        <v>30.793319415448849</v>
      </c>
      <c r="N166" s="53">
        <f>VLOOKUP(A166,'M5 Painel CSJT'!A:F,6,FALSE)*100</f>
        <v>32.212885154061624</v>
      </c>
      <c r="O166" s="22">
        <f t="shared" si="13"/>
        <v>1.0475963389496004</v>
      </c>
    </row>
    <row r="167" spans="1:15" x14ac:dyDescent="0.35">
      <c r="A167" s="1" t="s">
        <v>158</v>
      </c>
      <c r="B167" s="73">
        <f>VLOOKUP(A167,'M1 Painel CSJT'!A:B,2,FALSE)*100</f>
        <v>100.47999999999999</v>
      </c>
      <c r="C167" s="8">
        <f t="shared" si="10"/>
        <v>1.0303527481542247</v>
      </c>
      <c r="D167" s="9">
        <f>VLOOKUP(A167,'M2 (prt1) Painel CSJT'!A:C,3,FALSE)*100</f>
        <v>106.38297872340425</v>
      </c>
      <c r="E167" s="74">
        <f>IFERROR(VLOOKUP(A167,'M2 (prt2) Painel CSJT'!A:B,2,FALSE)*100,"N/A")</f>
        <v>100</v>
      </c>
      <c r="F167" s="22">
        <f t="shared" si="14"/>
        <v>1.0012136605629132</v>
      </c>
      <c r="G167" s="8">
        <f t="shared" si="11"/>
        <v>1</v>
      </c>
      <c r="H167" s="9">
        <f>ROUND(VLOOKUP(A167,'M3 Painel CSJT'!A:G,6,FALSE)*100,2)</f>
        <v>89.09</v>
      </c>
      <c r="I167" s="74">
        <f>VLOOKUP(A167,'M3 Painel CSJT'!A:D,4,FALSE)*100</f>
        <v>46.985705407085149</v>
      </c>
      <c r="J167" s="8">
        <f t="shared" si="12"/>
        <v>1.0060735323761996</v>
      </c>
      <c r="K167" s="9">
        <f>ROUND(VLOOKUP(A167,'M5 Painel CSJT'!A:G,7,FALSE)*100,2)</f>
        <v>93</v>
      </c>
      <c r="L167" s="53">
        <f>VLOOKUP(A167,'M5 Painel CSJT'!A:D,4,FALSE)*100</f>
        <v>30.937755937755938</v>
      </c>
      <c r="M167" s="53">
        <f>VLOOKUP(A167,'M5 Painel CSJT'!A:E,5,FALSE)*100</f>
        <v>28.582089552238806</v>
      </c>
      <c r="N167" s="53">
        <f>VLOOKUP(A167,'M5 Painel CSJT'!A:F,6,FALSE)*100</f>
        <v>33.802177858439201</v>
      </c>
      <c r="O167" s="5">
        <f t="shared" si="13"/>
        <v>1.0632323775172934</v>
      </c>
    </row>
    <row r="168" spans="1:15" x14ac:dyDescent="0.35">
      <c r="A168" s="1" t="s">
        <v>159</v>
      </c>
      <c r="B168" s="73">
        <f>VLOOKUP(A168,'M1 Painel CSJT'!A:B,2,FALSE)*100</f>
        <v>99.36</v>
      </c>
      <c r="C168" s="8">
        <f t="shared" si="10"/>
        <v>1.0188679245283019</v>
      </c>
      <c r="D168" s="9">
        <f>VLOOKUP(A168,'M2 (prt1) Painel CSJT'!A:C,3,FALSE)*100</f>
        <v>106.38297872340425</v>
      </c>
      <c r="E168" s="74">
        <f>IFERROR(VLOOKUP(A168,'M2 (prt2) Painel CSJT'!A:B,2,FALSE)*100,"N/A")</f>
        <v>100</v>
      </c>
      <c r="F168" s="22">
        <f t="shared" si="14"/>
        <v>1.0012136605629132</v>
      </c>
      <c r="G168" s="8">
        <f t="shared" si="11"/>
        <v>1</v>
      </c>
      <c r="H168" s="9">
        <f>ROUND(VLOOKUP(A168,'M3 Painel CSJT'!A:G,6,FALSE)*100,2)</f>
        <v>92.09</v>
      </c>
      <c r="I168" s="74">
        <f>VLOOKUP(A168,'M3 Painel CSJT'!A:D,4,FALSE)*100</f>
        <v>43.421865348980852</v>
      </c>
      <c r="J168" s="8">
        <f t="shared" si="12"/>
        <v>0.92976340517866007</v>
      </c>
      <c r="K168" s="9">
        <f>ROUND(VLOOKUP(A168,'M5 Painel CSJT'!A:G,7,FALSE)*100,2)</f>
        <v>82.64</v>
      </c>
      <c r="L168" s="53">
        <f>VLOOKUP(A168,'M5 Painel CSJT'!A:D,4,FALSE)*100</f>
        <v>36.001517450682854</v>
      </c>
      <c r="M168" s="53">
        <f>VLOOKUP(A168,'M5 Painel CSJT'!A:E,5,FALSE)*100</f>
        <v>29.347000759301444</v>
      </c>
      <c r="N168" s="53">
        <f>VLOOKUP(A168,'M5 Painel CSJT'!A:F,6,FALSE)*100</f>
        <v>42.645943896891588</v>
      </c>
      <c r="O168" s="5">
        <f t="shared" si="13"/>
        <v>0.91368437027162286</v>
      </c>
    </row>
    <row r="169" spans="1:15" x14ac:dyDescent="0.35">
      <c r="A169" s="1" t="s">
        <v>160</v>
      </c>
      <c r="B169" s="73">
        <f>VLOOKUP(A169,'M1 Painel CSJT'!A:B,2,FALSE)*100</f>
        <v>104.69</v>
      </c>
      <c r="C169" s="8">
        <f t="shared" si="10"/>
        <v>1.0735233798195243</v>
      </c>
      <c r="D169" s="9">
        <f>VLOOKUP(A169,'M2 (prt1) Painel CSJT'!A:C,3,FALSE)*100</f>
        <v>106.07793792419737</v>
      </c>
      <c r="E169" s="74">
        <f>IFERROR(VLOOKUP(A169,'M2 (prt2) Painel CSJT'!A:B,2,FALSE)*100,"N/A")</f>
        <v>100</v>
      </c>
      <c r="F169" s="22">
        <f t="shared" si="14"/>
        <v>0.99834279702008055</v>
      </c>
      <c r="G169" s="8">
        <f t="shared" si="11"/>
        <v>1</v>
      </c>
      <c r="H169" s="9">
        <f>ROUND(VLOOKUP(A169,'M3 Painel CSJT'!A:G,6,FALSE)*100,2)</f>
        <v>89.97</v>
      </c>
      <c r="I169" s="74">
        <f>VLOOKUP(A169,'M3 Painel CSJT'!A:D,4,FALSE)*100</f>
        <v>45.861678004535143</v>
      </c>
      <c r="J169" s="8">
        <f t="shared" si="12"/>
        <v>0.98200548424170031</v>
      </c>
      <c r="K169" s="9">
        <f>ROUND(VLOOKUP(A169,'M5 Painel CSJT'!A:G,7,FALSE)*100,2)</f>
        <v>92.9</v>
      </c>
      <c r="L169" s="53">
        <f>VLOOKUP(A169,'M5 Painel CSJT'!A:D,4,FALSE)*100</f>
        <v>31.05350248207391</v>
      </c>
      <c r="M169" s="53">
        <f>VLOOKUP(A169,'M5 Painel CSJT'!A:E,5,FALSE)*100</f>
        <v>34.600760456273768</v>
      </c>
      <c r="N169" s="53">
        <f>VLOOKUP(A169,'M5 Painel CSJT'!A:F,6,FALSE)*100</f>
        <v>26.149802890932982</v>
      </c>
      <c r="O169" s="5">
        <f t="shared" si="13"/>
        <v>1.0592693632461769</v>
      </c>
    </row>
    <row r="170" spans="1:15" x14ac:dyDescent="0.35">
      <c r="A170" s="1" t="s">
        <v>161</v>
      </c>
      <c r="B170" s="73">
        <f>VLOOKUP(A170,'M1 Painel CSJT'!A:B,2,FALSE)*100</f>
        <v>97.570000000000007</v>
      </c>
      <c r="C170" s="8">
        <f t="shared" si="10"/>
        <v>1.0005127153404432</v>
      </c>
      <c r="D170" s="9">
        <f>VLOOKUP(A170,'M2 (prt1) Painel CSJT'!A:C,3,FALSE)*100</f>
        <v>106.38297872340425</v>
      </c>
      <c r="E170" s="74">
        <f>IFERROR(VLOOKUP(A170,'M2 (prt2) Painel CSJT'!A:B,2,FALSE)*100,"N/A")</f>
        <v>100</v>
      </c>
      <c r="F170" s="22">
        <f t="shared" si="14"/>
        <v>1.0012136605629132</v>
      </c>
      <c r="G170" s="8">
        <f t="shared" si="11"/>
        <v>1</v>
      </c>
      <c r="H170" s="9">
        <f>ROUND(VLOOKUP(A170,'M3 Painel CSJT'!A:G,6,FALSE)*100,2)</f>
        <v>97.8</v>
      </c>
      <c r="I170" s="74">
        <f>VLOOKUP(A170,'M3 Painel CSJT'!A:D,4,FALSE)*100</f>
        <v>53.202282815472415</v>
      </c>
      <c r="J170" s="8">
        <f t="shared" si="12"/>
        <v>1.1391849529318467</v>
      </c>
      <c r="K170" s="9">
        <f>ROUND(VLOOKUP(A170,'M5 Painel CSJT'!A:G,7,FALSE)*100,2)</f>
        <v>79.099999999999994</v>
      </c>
      <c r="L170" s="53">
        <f>VLOOKUP(A170,'M5 Painel CSJT'!A:D,4,FALSE)*100</f>
        <v>30.886208704771896</v>
      </c>
      <c r="M170" s="53">
        <f>VLOOKUP(A170,'M5 Painel CSJT'!A:E,5,FALSE)*100</f>
        <v>25.924437299035368</v>
      </c>
      <c r="N170" s="53">
        <f>VLOOKUP(A170,'M5 Painel CSJT'!A:F,6,FALSE)*100</f>
        <v>40.196078431372548</v>
      </c>
      <c r="O170" s="5">
        <f t="shared" si="13"/>
        <v>1.0650068486932132</v>
      </c>
    </row>
    <row r="171" spans="1:15" x14ac:dyDescent="0.35">
      <c r="A171" s="1" t="s">
        <v>162</v>
      </c>
      <c r="B171" s="73">
        <f>VLOOKUP(A171,'M1 Painel CSJT'!A:B,2,FALSE)*100</f>
        <v>100.37</v>
      </c>
      <c r="C171" s="8">
        <f t="shared" si="10"/>
        <v>1.0292247744052503</v>
      </c>
      <c r="D171" s="9">
        <f>VLOOKUP(A171,'M2 (prt1) Painel CSJT'!A:C,3,FALSE)*100</f>
        <v>106.03071720445259</v>
      </c>
      <c r="E171" s="74">
        <f>IFERROR(VLOOKUP(A171,'M2 (prt2) Painel CSJT'!A:B,2,FALSE)*100,"N/A")</f>
        <v>100</v>
      </c>
      <c r="F171" s="22">
        <f t="shared" si="14"/>
        <v>0.99789838354118165</v>
      </c>
      <c r="G171" s="8">
        <f t="shared" si="11"/>
        <v>1</v>
      </c>
      <c r="H171" s="9">
        <f>ROUND(VLOOKUP(A171,'M3 Painel CSJT'!A:G,6,FALSE)*100,2)</f>
        <v>96.79</v>
      </c>
      <c r="I171" s="74">
        <f>VLOOKUP(A171,'M3 Painel CSJT'!A:D,4,FALSE)*100</f>
        <v>51.460942158616575</v>
      </c>
      <c r="J171" s="8">
        <f t="shared" si="12"/>
        <v>1.1018987883306217</v>
      </c>
      <c r="K171" s="9">
        <f>ROUND(VLOOKUP(A171,'M5 Painel CSJT'!A:G,7,FALSE)*100,2)</f>
        <v>105.03</v>
      </c>
      <c r="L171" s="53">
        <f>VLOOKUP(A171,'M5 Painel CSJT'!A:D,4,FALSE)*100</f>
        <v>36.300738007380076</v>
      </c>
      <c r="M171" s="53">
        <f>VLOOKUP(A171,'M5 Painel CSJT'!A:E,5,FALSE)*100</f>
        <v>33.730158730158735</v>
      </c>
      <c r="N171" s="53">
        <f>VLOOKUP(A171,'M5 Painel CSJT'!A:F,6,FALSE)*100</f>
        <v>38.53448275862069</v>
      </c>
      <c r="O171" s="5">
        <f t="shared" si="13"/>
        <v>0.90615303176653128</v>
      </c>
    </row>
    <row r="172" spans="1:15" x14ac:dyDescent="0.35">
      <c r="A172" s="1" t="s">
        <v>163</v>
      </c>
      <c r="B172" s="73">
        <f>VLOOKUP(A172,'M1 Painel CSJT'!A:B,2,FALSE)*100</f>
        <v>97.69</v>
      </c>
      <c r="C172" s="8">
        <f t="shared" si="10"/>
        <v>1.0017432321575062</v>
      </c>
      <c r="D172" s="9">
        <f>VLOOKUP(A172,'M2 (prt1) Painel CSJT'!A:C,3,FALSE)*100</f>
        <v>106.21221952802161</v>
      </c>
      <c r="E172" s="74">
        <f>IFERROR(VLOOKUP(A172,'M2 (prt2) Painel CSJT'!A:B,2,FALSE)*100,"N/A")</f>
        <v>100</v>
      </c>
      <c r="F172" s="22">
        <f t="shared" si="14"/>
        <v>0.99960657603552505</v>
      </c>
      <c r="G172" s="8">
        <f t="shared" si="11"/>
        <v>1</v>
      </c>
      <c r="H172" s="9">
        <f>ROUND(VLOOKUP(A172,'M3 Painel CSJT'!A:G,6,FALSE)*100,2)</f>
        <v>92.12</v>
      </c>
      <c r="I172" s="74">
        <f>VLOOKUP(A172,'M3 Painel CSJT'!A:D,4,FALSE)*100</f>
        <v>45.88875453446191</v>
      </c>
      <c r="J172" s="8">
        <f t="shared" si="12"/>
        <v>0.98258525589505519</v>
      </c>
      <c r="K172" s="9">
        <f>ROUND(VLOOKUP(A172,'M5 Painel CSJT'!A:G,7,FALSE)*100,2)</f>
        <v>94.09</v>
      </c>
      <c r="L172" s="53">
        <f>VLOOKUP(A172,'M5 Painel CSJT'!A:D,4,FALSE)*100</f>
        <v>29.677026203534428</v>
      </c>
      <c r="M172" s="53">
        <f>VLOOKUP(A172,'M5 Painel CSJT'!A:E,5,FALSE)*100</f>
        <v>27.421815408085433</v>
      </c>
      <c r="N172" s="53">
        <f>VLOOKUP(A172,'M5 Painel CSJT'!A:F,6,FALSE)*100</f>
        <v>32.246849196001733</v>
      </c>
      <c r="O172" s="5">
        <f t="shared" si="13"/>
        <v>1.1084002681115146</v>
      </c>
    </row>
    <row r="173" spans="1:15" x14ac:dyDescent="0.35">
      <c r="A173" s="1" t="s">
        <v>164</v>
      </c>
      <c r="B173" s="73">
        <f>VLOOKUP(A173,'M1 Painel CSJT'!A:B,2,FALSE)*100</f>
        <v>98.8</v>
      </c>
      <c r="C173" s="8">
        <f t="shared" si="10"/>
        <v>1.0131255127153405</v>
      </c>
      <c r="D173" s="9">
        <f>VLOOKUP(A173,'M2 (prt1) Painel CSJT'!A:C,3,FALSE)*100</f>
        <v>106.38297872340425</v>
      </c>
      <c r="E173" s="74">
        <f>IFERROR(VLOOKUP(A173,'M2 (prt2) Painel CSJT'!A:B,2,FALSE)*100,"N/A")</f>
        <v>100</v>
      </c>
      <c r="F173" s="22">
        <f t="shared" si="14"/>
        <v>1.0012136605629132</v>
      </c>
      <c r="G173" s="8">
        <f t="shared" si="11"/>
        <v>1</v>
      </c>
      <c r="H173" s="9">
        <f>ROUND(VLOOKUP(A173,'M3 Painel CSJT'!A:G,6,FALSE)*100,2)</f>
        <v>100.65</v>
      </c>
      <c r="I173" s="74">
        <f>VLOOKUP(A173,'M3 Painel CSJT'!A:D,4,FALSE)*100</f>
        <v>52.641509433962263</v>
      </c>
      <c r="J173" s="8">
        <f t="shared" si="12"/>
        <v>1.1271774870034243</v>
      </c>
      <c r="K173" s="9">
        <f>ROUND(VLOOKUP(A173,'M5 Painel CSJT'!A:G,7,FALSE)*100,2)</f>
        <v>93.93</v>
      </c>
      <c r="L173" s="53">
        <f>VLOOKUP(A173,'M5 Painel CSJT'!A:D,4,FALSE)*100</f>
        <v>34.037735849056602</v>
      </c>
      <c r="M173" s="53">
        <f>VLOOKUP(A173,'M5 Painel CSJT'!A:E,5,FALSE)*100</f>
        <v>32.046476761619189</v>
      </c>
      <c r="N173" s="53">
        <f>VLOOKUP(A173,'M5 Painel CSJT'!A:F,6,FALSE)*100</f>
        <v>36.056231003039514</v>
      </c>
      <c r="O173" s="5">
        <f t="shared" si="13"/>
        <v>0.96639870368057113</v>
      </c>
    </row>
    <row r="174" spans="1:15" x14ac:dyDescent="0.35">
      <c r="A174" s="1" t="s">
        <v>165</v>
      </c>
      <c r="B174" s="73">
        <f>VLOOKUP(A174,'M1 Painel CSJT'!A:B,2,FALSE)*100</f>
        <v>96.06</v>
      </c>
      <c r="C174" s="8">
        <f t="shared" si="10"/>
        <v>0.98502871205906484</v>
      </c>
      <c r="D174" s="9">
        <f>VLOOKUP(A174,'M2 (prt1) Painel CSJT'!A:C,3,FALSE)*100</f>
        <v>106.38297872340425</v>
      </c>
      <c r="E174" s="74">
        <f>IFERROR(VLOOKUP(A174,'M2 (prt2) Painel CSJT'!A:B,2,FALSE)*100,"N/A")</f>
        <v>100</v>
      </c>
      <c r="F174" s="22">
        <f t="shared" si="14"/>
        <v>1.0012136605629132</v>
      </c>
      <c r="G174" s="8">
        <f t="shared" si="11"/>
        <v>1</v>
      </c>
      <c r="H174" s="9">
        <f>ROUND(VLOOKUP(A174,'M3 Painel CSJT'!A:G,6,FALSE)*100,2)</f>
        <v>90.36</v>
      </c>
      <c r="I174" s="74">
        <f>VLOOKUP(A174,'M3 Painel CSJT'!A:D,4,FALSE)*100</f>
        <v>46.903225806451616</v>
      </c>
      <c r="J174" s="8">
        <f t="shared" si="12"/>
        <v>1.0043074517685038</v>
      </c>
      <c r="K174" s="9">
        <f>ROUND(VLOOKUP(A174,'M5 Painel CSJT'!A:G,7,FALSE)*100,2)</f>
        <v>81.02</v>
      </c>
      <c r="L174" s="53">
        <f>VLOOKUP(A174,'M5 Painel CSJT'!A:D,4,FALSE)*100</f>
        <v>32.176069435833845</v>
      </c>
      <c r="M174" s="53">
        <f>VLOOKUP(A174,'M5 Painel CSJT'!A:E,5,FALSE)*100</f>
        <v>31.283219438116934</v>
      </c>
      <c r="N174" s="53">
        <f>VLOOKUP(A174,'M5 Painel CSJT'!A:F,6,FALSE)*100</f>
        <v>33.242630385487523</v>
      </c>
      <c r="O174" s="5">
        <f t="shared" si="13"/>
        <v>1.0223133023238875</v>
      </c>
    </row>
    <row r="175" spans="1:15" x14ac:dyDescent="0.35">
      <c r="A175" s="1" t="s">
        <v>166</v>
      </c>
      <c r="B175" s="73">
        <f>VLOOKUP(A175,'M1 Painel CSJT'!A:B,2,FALSE)*100</f>
        <v>100.36</v>
      </c>
      <c r="C175" s="8">
        <f t="shared" si="10"/>
        <v>1.0291222313371617</v>
      </c>
      <c r="D175" s="9">
        <f>VLOOKUP(A175,'M2 (prt1) Painel CSJT'!A:C,3,FALSE)*100</f>
        <v>106.38297872340425</v>
      </c>
      <c r="E175" s="74">
        <f>IFERROR(VLOOKUP(A175,'M2 (prt2) Painel CSJT'!A:B,2,FALSE)*100,"N/A")</f>
        <v>100</v>
      </c>
      <c r="F175" s="22">
        <f t="shared" si="14"/>
        <v>1.0012136605629132</v>
      </c>
      <c r="G175" s="8">
        <f t="shared" si="11"/>
        <v>1</v>
      </c>
      <c r="H175" s="9">
        <f>ROUND(VLOOKUP(A175,'M3 Painel CSJT'!A:G,6,FALSE)*100,2)</f>
        <v>100.78</v>
      </c>
      <c r="I175" s="74">
        <f>VLOOKUP(A175,'M3 Painel CSJT'!A:D,4,FALSE)*100</f>
        <v>50.742857142857147</v>
      </c>
      <c r="J175" s="8">
        <f t="shared" si="12"/>
        <v>1.0865229134322412</v>
      </c>
      <c r="K175" s="9">
        <f>ROUND(VLOOKUP(A175,'M5 Painel CSJT'!A:G,7,FALSE)*100,2)</f>
        <v>106.52</v>
      </c>
      <c r="L175" s="53">
        <f>VLOOKUP(A175,'M5 Painel CSJT'!A:D,4,FALSE)*100</f>
        <v>33.488122879085552</v>
      </c>
      <c r="M175" s="53">
        <f>VLOOKUP(A175,'M5 Painel CSJT'!A:E,5,FALSE)*100</f>
        <v>29.927007299270077</v>
      </c>
      <c r="N175" s="53">
        <f>VLOOKUP(A175,'M5 Painel CSJT'!A:F,6,FALSE)*100</f>
        <v>36.901014340678557</v>
      </c>
      <c r="O175" s="5">
        <f t="shared" si="13"/>
        <v>0.98225940938879619</v>
      </c>
    </row>
    <row r="176" spans="1:15" x14ac:dyDescent="0.35">
      <c r="A176" s="1" t="s">
        <v>167</v>
      </c>
      <c r="B176" s="73">
        <f>VLOOKUP(A176,'M1 Painel CSJT'!A:B,2,FALSE)*100</f>
        <v>114.57</v>
      </c>
      <c r="C176" s="8">
        <f t="shared" si="10"/>
        <v>1.1748359310910583</v>
      </c>
      <c r="D176" s="9">
        <f>VLOOKUP(A176,'M2 (prt1) Painel CSJT'!A:C,3,FALSE)*100</f>
        <v>106.38297872340425</v>
      </c>
      <c r="E176" s="74">
        <f>IFERROR(VLOOKUP(A176,'M2 (prt2) Painel CSJT'!A:B,2,FALSE)*100,"N/A")</f>
        <v>100</v>
      </c>
      <c r="F176" s="22">
        <f t="shared" si="14"/>
        <v>1.0012136605629132</v>
      </c>
      <c r="G176" s="8">
        <f t="shared" si="11"/>
        <v>1</v>
      </c>
      <c r="H176" s="9">
        <f>ROUND(VLOOKUP(A176,'M3 Painel CSJT'!A:G,6,FALSE)*100,2)</f>
        <v>81.95</v>
      </c>
      <c r="I176" s="74">
        <f>VLOOKUP(A176,'M3 Painel CSJT'!A:D,4,FALSE)*100</f>
        <v>45.697487974345272</v>
      </c>
      <c r="J176" s="8">
        <f t="shared" si="12"/>
        <v>0.97848979277292503</v>
      </c>
      <c r="K176" s="9">
        <f>ROUND(VLOOKUP(A176,'M5 Painel CSJT'!A:G,7,FALSE)*100,2)</f>
        <v>110.32</v>
      </c>
      <c r="L176" s="53">
        <f>VLOOKUP(A176,'M5 Painel CSJT'!A:D,4,FALSE)*100</f>
        <v>45.372001626236617</v>
      </c>
      <c r="M176" s="53">
        <f>VLOOKUP(A176,'M5 Painel CSJT'!A:E,5,FALSE)*100</f>
        <v>25.572269457161546</v>
      </c>
      <c r="N176" s="53">
        <f>VLOOKUP(A176,'M5 Painel CSJT'!A:F,6,FALSE)*100</f>
        <v>59.384401758852114</v>
      </c>
      <c r="O176" s="22">
        <f t="shared" si="13"/>
        <v>0.72498507056670936</v>
      </c>
    </row>
    <row r="177" spans="1:15" x14ac:dyDescent="0.35">
      <c r="A177" s="1" t="s">
        <v>168</v>
      </c>
      <c r="B177" s="73">
        <f>VLOOKUP(A177,'M1 Painel CSJT'!A:B,2,FALSE)*100</f>
        <v>96.12</v>
      </c>
      <c r="C177" s="8">
        <f t="shared" si="10"/>
        <v>0.98564397046759644</v>
      </c>
      <c r="D177" s="9">
        <f>VLOOKUP(A177,'M2 (prt1) Painel CSJT'!A:C,3,FALSE)*100</f>
        <v>106.38297872340425</v>
      </c>
      <c r="E177" s="74">
        <f>IFERROR(VLOOKUP(A177,'M2 (prt2) Painel CSJT'!A:B,2,FALSE)*100,"N/A")</f>
        <v>100</v>
      </c>
      <c r="F177" s="22">
        <f t="shared" si="14"/>
        <v>1.0012136605629132</v>
      </c>
      <c r="G177" s="8">
        <f t="shared" si="11"/>
        <v>1</v>
      </c>
      <c r="H177" s="9">
        <f>ROUND(VLOOKUP(A177,'M3 Painel CSJT'!A:G,6,FALSE)*100,2)</f>
        <v>107.75</v>
      </c>
      <c r="I177" s="74">
        <f>VLOOKUP(A177,'M3 Painel CSJT'!A:D,4,FALSE)*100</f>
        <v>49.967469095640858</v>
      </c>
      <c r="J177" s="8">
        <f t="shared" si="12"/>
        <v>1.06992004698879</v>
      </c>
      <c r="K177" s="9">
        <f>ROUND(VLOOKUP(A177,'M5 Painel CSJT'!A:G,7,FALSE)*100,2)</f>
        <v>93</v>
      </c>
      <c r="L177" s="53">
        <f>VLOOKUP(A177,'M5 Painel CSJT'!A:D,4,FALSE)*100</f>
        <v>28.663515255694026</v>
      </c>
      <c r="M177" s="53">
        <f>VLOOKUP(A177,'M5 Painel CSJT'!A:E,5,FALSE)*100</f>
        <v>25.43720190779014</v>
      </c>
      <c r="N177" s="53">
        <f>VLOOKUP(A177,'M5 Painel CSJT'!A:F,6,FALSE)*100</f>
        <v>32.460243217960709</v>
      </c>
      <c r="O177" s="5">
        <f t="shared" si="13"/>
        <v>1.1475921047128226</v>
      </c>
    </row>
    <row r="178" spans="1:15" x14ac:dyDescent="0.35">
      <c r="A178" s="1" t="s">
        <v>169</v>
      </c>
      <c r="B178" s="73">
        <f>VLOOKUP(A178,'M1 Painel CSJT'!A:B,2,FALSE)*100</f>
        <v>97</v>
      </c>
      <c r="C178" s="8">
        <f t="shared" si="10"/>
        <v>0.99466776045939298</v>
      </c>
      <c r="D178" s="9">
        <f>VLOOKUP(A178,'M2 (prt1) Painel CSJT'!A:C,3,FALSE)*100</f>
        <v>106.38297872340425</v>
      </c>
      <c r="E178" s="74">
        <f>IFERROR(VLOOKUP(A178,'M2 (prt2) Painel CSJT'!A:B,2,FALSE)*100,"N/A")</f>
        <v>100</v>
      </c>
      <c r="F178" s="22">
        <f t="shared" si="14"/>
        <v>1.0012136605629132</v>
      </c>
      <c r="G178" s="8">
        <f t="shared" si="11"/>
        <v>1</v>
      </c>
      <c r="H178" s="9">
        <f>ROUND(VLOOKUP(A178,'M3 Painel CSJT'!A:G,6,FALSE)*100,2)</f>
        <v>94.04</v>
      </c>
      <c r="I178" s="74">
        <f>VLOOKUP(A178,'M3 Painel CSJT'!A:D,4,FALSE)*100</f>
        <v>49.553001277139209</v>
      </c>
      <c r="J178" s="8">
        <f t="shared" si="12"/>
        <v>1.0610453243768074</v>
      </c>
      <c r="K178" s="9">
        <f>ROUND(VLOOKUP(A178,'M5 Painel CSJT'!A:G,7,FALSE)*100,2)</f>
        <v>80.84</v>
      </c>
      <c r="L178" s="53">
        <f>VLOOKUP(A178,'M5 Painel CSJT'!A:D,4,FALSE)*100</f>
        <v>20.95021480919889</v>
      </c>
      <c r="M178" s="53">
        <f>VLOOKUP(A178,'M5 Painel CSJT'!A:E,5,FALSE)*100</f>
        <v>16.392694063926943</v>
      </c>
      <c r="N178" s="53">
        <f>VLOOKUP(A178,'M5 Painel CSJT'!A:F,6,FALSE)*100</f>
        <v>26.59875495189587</v>
      </c>
      <c r="O178" s="5">
        <f t="shared" si="13"/>
        <v>1.5701043688729526</v>
      </c>
    </row>
    <row r="179" spans="1:15" x14ac:dyDescent="0.35">
      <c r="A179" s="1" t="s">
        <v>170</v>
      </c>
      <c r="B179" s="73">
        <f>VLOOKUP(A179,'M1 Painel CSJT'!A:B,2,FALSE)*100</f>
        <v>96.1</v>
      </c>
      <c r="C179" s="8">
        <f t="shared" si="10"/>
        <v>0.98543888433141913</v>
      </c>
      <c r="D179" s="9">
        <f>VLOOKUP(A179,'M2 (prt1) Painel CSJT'!A:C,3,FALSE)*100</f>
        <v>106.38297872340425</v>
      </c>
      <c r="E179" s="74">
        <f>IFERROR(VLOOKUP(A179,'M2 (prt2) Painel CSJT'!A:B,2,FALSE)*100,"N/A")</f>
        <v>100</v>
      </c>
      <c r="F179" s="22">
        <f t="shared" si="14"/>
        <v>1.0012136605629132</v>
      </c>
      <c r="G179" s="8">
        <f t="shared" si="11"/>
        <v>1</v>
      </c>
      <c r="H179" s="9">
        <f>ROUND(VLOOKUP(A179,'M3 Painel CSJT'!A:G,6,FALSE)*100,2)</f>
        <v>102.2</v>
      </c>
      <c r="I179" s="74">
        <f>VLOOKUP(A179,'M3 Painel CSJT'!A:D,4,FALSE)*100</f>
        <v>49.749058971141778</v>
      </c>
      <c r="J179" s="8">
        <f t="shared" si="12"/>
        <v>1.0652433768492717</v>
      </c>
      <c r="K179" s="9">
        <f>ROUND(VLOOKUP(A179,'M5 Painel CSJT'!A:G,7,FALSE)*100,2)</f>
        <v>107.03</v>
      </c>
      <c r="L179" s="53">
        <f>VLOOKUP(A179,'M5 Painel CSJT'!A:D,4,FALSE)*100</f>
        <v>28.857994041708046</v>
      </c>
      <c r="M179" s="53">
        <f>VLOOKUP(A179,'M5 Painel CSJT'!A:E,5,FALSE)*100</f>
        <v>23.954222573007105</v>
      </c>
      <c r="N179" s="53">
        <f>VLOOKUP(A179,'M5 Painel CSJT'!A:F,6,FALSE)*100</f>
        <v>33.826469412235106</v>
      </c>
      <c r="O179" s="5">
        <f t="shared" si="13"/>
        <v>1.1398582920631539</v>
      </c>
    </row>
    <row r="180" spans="1:15" x14ac:dyDescent="0.35">
      <c r="A180" s="1" t="s">
        <v>171</v>
      </c>
      <c r="B180" s="73">
        <f>VLOOKUP(A180,'M1 Painel CSJT'!A:B,2,FALSE)*100</f>
        <v>108.02000000000001</v>
      </c>
      <c r="C180" s="8">
        <f t="shared" si="10"/>
        <v>1.1076702214930272</v>
      </c>
      <c r="D180" s="9">
        <f>VLOOKUP(A180,'M2 (prt1) Painel CSJT'!A:C,3,FALSE)*100</f>
        <v>106.38297872340425</v>
      </c>
      <c r="E180" s="74">
        <f>IFERROR(VLOOKUP(A180,'M2 (prt2) Painel CSJT'!A:B,2,FALSE)*100,"N/A")</f>
        <v>100</v>
      </c>
      <c r="F180" s="22">
        <f t="shared" si="14"/>
        <v>1.0012136605629132</v>
      </c>
      <c r="G180" s="8">
        <f t="shared" si="11"/>
        <v>1</v>
      </c>
      <c r="H180" s="9">
        <f>ROUND(VLOOKUP(A180,'M3 Painel CSJT'!A:G,6,FALSE)*100,2)</f>
        <v>86.78</v>
      </c>
      <c r="I180" s="74">
        <f>VLOOKUP(A180,'M3 Painel CSJT'!A:D,4,FALSE)*100</f>
        <v>42.029755579171095</v>
      </c>
      <c r="J180" s="8">
        <f t="shared" si="12"/>
        <v>0.89995508834200943</v>
      </c>
      <c r="K180" s="9">
        <f>ROUND(VLOOKUP(A180,'M5 Painel CSJT'!A:G,7,FALSE)*100,2)</f>
        <v>118.84</v>
      </c>
      <c r="L180" s="53">
        <f>VLOOKUP(A180,'M5 Painel CSJT'!A:D,4,FALSE)*100</f>
        <v>31.883116883116884</v>
      </c>
      <c r="M180" s="53">
        <f>VLOOKUP(A180,'M5 Painel CSJT'!A:E,5,FALSE)*100</f>
        <v>28.375599725839617</v>
      </c>
      <c r="N180" s="53">
        <f>VLOOKUP(A180,'M5 Painel CSJT'!A:F,6,FALSE)*100</f>
        <v>35.040098704503393</v>
      </c>
      <c r="O180" s="5">
        <f t="shared" si="13"/>
        <v>1.0317066528137475</v>
      </c>
    </row>
    <row r="181" spans="1:15" x14ac:dyDescent="0.35">
      <c r="A181" s="1" t="s">
        <v>172</v>
      </c>
      <c r="B181" s="73">
        <f>VLOOKUP(A181,'M1 Painel CSJT'!A:B,2,FALSE)*100</f>
        <v>87.7</v>
      </c>
      <c r="C181" s="8">
        <f t="shared" si="10"/>
        <v>0.89930270713699756</v>
      </c>
      <c r="D181" s="9">
        <f>VLOOKUP(A181,'M2 (prt1) Painel CSJT'!A:C,3,FALSE)*100</f>
        <v>106.38297872340425</v>
      </c>
      <c r="E181" s="74">
        <f>IFERROR(VLOOKUP(A181,'M2 (prt2) Painel CSJT'!A:B,2,FALSE)*100,"N/A")</f>
        <v>100</v>
      </c>
      <c r="F181" s="22">
        <f t="shared" si="14"/>
        <v>1.0012136605629132</v>
      </c>
      <c r="G181" s="8">
        <f t="shared" si="11"/>
        <v>1</v>
      </c>
      <c r="H181" s="9">
        <f>ROUND(VLOOKUP(A181,'M3 Painel CSJT'!A:G,6,FALSE)*100,2)</f>
        <v>112.04</v>
      </c>
      <c r="I181" s="74">
        <f>VLOOKUP(A181,'M3 Painel CSJT'!A:D,4,FALSE)*100</f>
        <v>50.336021505376351</v>
      </c>
      <c r="J181" s="8">
        <f t="shared" si="12"/>
        <v>1.0778116136156142</v>
      </c>
      <c r="K181" s="9">
        <f>ROUND(VLOOKUP(A181,'M5 Painel CSJT'!A:G,7,FALSE)*100,2)</f>
        <v>115.96</v>
      </c>
      <c r="L181" s="53">
        <f>VLOOKUP(A181,'M5 Painel CSJT'!A:D,4,FALSE)*100</f>
        <v>36.33608351574339</v>
      </c>
      <c r="M181" s="53">
        <f>VLOOKUP(A181,'M5 Painel CSJT'!A:E,5,FALSE)*100</f>
        <v>43.220338983050851</v>
      </c>
      <c r="N181" s="53">
        <f>VLOOKUP(A181,'M5 Painel CSJT'!A:F,6,FALSE)*100</f>
        <v>27.703984819734345</v>
      </c>
      <c r="O181" s="22">
        <f t="shared" si="13"/>
        <v>0.90527158180099299</v>
      </c>
    </row>
    <row r="182" spans="1:15" x14ac:dyDescent="0.35">
      <c r="A182" s="1" t="s">
        <v>173</v>
      </c>
      <c r="B182" s="73">
        <f>VLOOKUP(A182,'M1 Painel CSJT'!A:B,2,FALSE)*100</f>
        <v>88.449999999999989</v>
      </c>
      <c r="C182" s="8">
        <f t="shared" si="10"/>
        <v>0.90699343724364223</v>
      </c>
      <c r="D182" s="9">
        <f>VLOOKUP(A182,'M2 (prt1) Painel CSJT'!A:C,3,FALSE)*100</f>
        <v>106.38297872340425</v>
      </c>
      <c r="E182" s="74">
        <f>IFERROR(VLOOKUP(A182,'M2 (prt2) Painel CSJT'!A:B,2,FALSE)*100,"N/A")</f>
        <v>100</v>
      </c>
      <c r="F182" s="22">
        <f t="shared" si="14"/>
        <v>1.0012136605629132</v>
      </c>
      <c r="G182" s="8">
        <f t="shared" si="11"/>
        <v>1</v>
      </c>
      <c r="H182" s="9">
        <f>ROUND(VLOOKUP(A182,'M3 Painel CSJT'!A:G,6,FALSE)*100,2)</f>
        <v>104.47</v>
      </c>
      <c r="I182" s="74">
        <f>VLOOKUP(A182,'M3 Painel CSJT'!A:D,4,FALSE)*100</f>
        <v>52.596537949400798</v>
      </c>
      <c r="J182" s="8">
        <f t="shared" si="12"/>
        <v>1.1262145426368995</v>
      </c>
      <c r="K182" s="9">
        <f>ROUND(VLOOKUP(A182,'M5 Painel CSJT'!A:G,7,FALSE)*100,2)</f>
        <v>98.05</v>
      </c>
      <c r="L182" s="53">
        <f>VLOOKUP(A182,'M5 Painel CSJT'!A:D,4,FALSE)*100</f>
        <v>32.02563604583414</v>
      </c>
      <c r="M182" s="53">
        <f>VLOOKUP(A182,'M5 Painel CSJT'!A:E,5,FALSE)*100</f>
        <v>31.984877126654066</v>
      </c>
      <c r="N182" s="53">
        <f>VLOOKUP(A182,'M5 Painel CSJT'!A:F,6,FALSE)*100</f>
        <v>32.068690095846648</v>
      </c>
      <c r="O182" s="5">
        <f t="shared" si="13"/>
        <v>1.0271153944818787</v>
      </c>
    </row>
    <row r="183" spans="1:15" x14ac:dyDescent="0.35">
      <c r="A183" s="1" t="s">
        <v>174</v>
      </c>
      <c r="B183" s="73">
        <f>VLOOKUP(A183,'M1 Painel CSJT'!A:B,2,FALSE)*100</f>
        <v>102.88999999999999</v>
      </c>
      <c r="C183" s="8">
        <f t="shared" si="10"/>
        <v>1.0550656275635766</v>
      </c>
      <c r="D183" s="9">
        <f>VLOOKUP(A183,'M2 (prt1) Painel CSJT'!A:C,3,FALSE)*100</f>
        <v>106.23664725335831</v>
      </c>
      <c r="E183" s="74">
        <f>IFERROR(VLOOKUP(A183,'M2 (prt2) Painel CSJT'!A:B,2,FALSE)*100,"N/A")</f>
        <v>100</v>
      </c>
      <c r="F183" s="22">
        <f t="shared" si="14"/>
        <v>0.99983647533517883</v>
      </c>
      <c r="G183" s="8">
        <f t="shared" si="11"/>
        <v>1</v>
      </c>
      <c r="H183" s="9">
        <f>ROUND(VLOOKUP(A183,'M3 Painel CSJT'!A:G,6,FALSE)*100,2)</f>
        <v>95.64</v>
      </c>
      <c r="I183" s="74">
        <f>VLOOKUP(A183,'M3 Painel CSJT'!A:D,4,FALSE)*100</f>
        <v>44.792259533295393</v>
      </c>
      <c r="J183" s="8">
        <f t="shared" si="12"/>
        <v>0.95910674068497825</v>
      </c>
      <c r="K183" s="9">
        <f>ROUND(VLOOKUP(A183,'M5 Painel CSJT'!A:G,7,FALSE)*100,2)</f>
        <v>108.04</v>
      </c>
      <c r="L183" s="53">
        <f>VLOOKUP(A183,'M5 Painel CSJT'!A:D,4,FALSE)*100</f>
        <v>31.875626880641928</v>
      </c>
      <c r="M183" s="53">
        <f>VLOOKUP(A183,'M5 Painel CSJT'!A:E,5,FALSE)*100</f>
        <v>29.714285714285715</v>
      </c>
      <c r="N183" s="53">
        <f>VLOOKUP(A183,'M5 Painel CSJT'!A:F,6,FALSE)*100</f>
        <v>34.645308924485121</v>
      </c>
      <c r="O183" s="5">
        <f t="shared" si="13"/>
        <v>1.031949078959967</v>
      </c>
    </row>
    <row r="184" spans="1:15" x14ac:dyDescent="0.35">
      <c r="A184" s="1" t="s">
        <v>175</v>
      </c>
      <c r="B184" s="73">
        <f>VLOOKUP(A184,'M1 Painel CSJT'!A:B,2,FALSE)*100</f>
        <v>98.31</v>
      </c>
      <c r="C184" s="8">
        <f t="shared" si="10"/>
        <v>1.0081009023789993</v>
      </c>
      <c r="D184" s="9">
        <f>VLOOKUP(A184,'M2 (prt1) Painel CSJT'!A:C,3,FALSE)*100</f>
        <v>106.15711252653928</v>
      </c>
      <c r="E184" s="74">
        <f>IFERROR(VLOOKUP(A184,'M2 (prt2) Painel CSJT'!A:B,2,FALSE)*100,"N/A")</f>
        <v>100</v>
      </c>
      <c r="F184" s="22">
        <f t="shared" si="14"/>
        <v>0.99908794153836344</v>
      </c>
      <c r="G184" s="8">
        <f t="shared" si="11"/>
        <v>1</v>
      </c>
      <c r="H184" s="9">
        <f>ROUND(VLOOKUP(A184,'M3 Painel CSJT'!A:G,6,FALSE)*100,2)</f>
        <v>109.25</v>
      </c>
      <c r="I184" s="74">
        <f>VLOOKUP(A184,'M3 Painel CSJT'!A:D,4,FALSE)*100</f>
        <v>50.905797101449281</v>
      </c>
      <c r="J184" s="8">
        <f t="shared" si="12"/>
        <v>1.090011837952704</v>
      </c>
      <c r="K184" s="9">
        <f>ROUND(VLOOKUP(A184,'M5 Painel CSJT'!A:G,7,FALSE)*100,2)</f>
        <v>94.39</v>
      </c>
      <c r="L184" s="53">
        <f>VLOOKUP(A184,'M5 Painel CSJT'!A:D,4,FALSE)*100</f>
        <v>28.647980214344599</v>
      </c>
      <c r="M184" s="53">
        <f>VLOOKUP(A184,'M5 Painel CSJT'!A:E,5,FALSE)*100</f>
        <v>24.595469255663431</v>
      </c>
      <c r="N184" s="53">
        <f>VLOOKUP(A184,'M5 Painel CSJT'!A:F,6,FALSE)*100</f>
        <v>32.857142857142854</v>
      </c>
      <c r="O184" s="5">
        <f t="shared" si="13"/>
        <v>1.1482144135340937</v>
      </c>
    </row>
    <row r="185" spans="1:15" x14ac:dyDescent="0.35">
      <c r="A185" s="1" t="s">
        <v>176</v>
      </c>
      <c r="B185" s="73">
        <f>VLOOKUP(A185,'M1 Painel CSJT'!A:B,2,FALSE)*100</f>
        <v>97.06</v>
      </c>
      <c r="C185" s="8">
        <f t="shared" si="10"/>
        <v>0.99528301886792458</v>
      </c>
      <c r="D185" s="9">
        <f>VLOOKUP(A185,'M2 (prt1) Painel CSJT'!A:C,3,FALSE)*100</f>
        <v>106.38297872340425</v>
      </c>
      <c r="E185" s="74">
        <f>IFERROR(VLOOKUP(A185,'M2 (prt2) Painel CSJT'!A:B,2,FALSE)*100,"N/A")</f>
        <v>100</v>
      </c>
      <c r="F185" s="22">
        <f t="shared" si="14"/>
        <v>1.0012136605629132</v>
      </c>
      <c r="G185" s="8">
        <f t="shared" si="11"/>
        <v>1</v>
      </c>
      <c r="H185" s="9">
        <f>ROUND(VLOOKUP(A185,'M3 Painel CSJT'!A:G,6,FALSE)*100,2)</f>
        <v>95.73</v>
      </c>
      <c r="I185" s="74">
        <f>VLOOKUP(A185,'M3 Painel CSJT'!A:D,4,FALSE)*100</f>
        <v>52.946859903381636</v>
      </c>
      <c r="J185" s="8">
        <f t="shared" si="12"/>
        <v>1.1337157526891228</v>
      </c>
      <c r="K185" s="9">
        <f>ROUND(VLOOKUP(A185,'M5 Painel CSJT'!A:G,7,FALSE)*100,2)</f>
        <v>93.82</v>
      </c>
      <c r="L185" s="53">
        <f>VLOOKUP(A185,'M5 Painel CSJT'!A:D,4,FALSE)*100</f>
        <v>29.291106005907452</v>
      </c>
      <c r="M185" s="53">
        <f>VLOOKUP(A185,'M5 Painel CSJT'!A:E,5,FALSE)*100</f>
        <v>26.012415016257762</v>
      </c>
      <c r="N185" s="53">
        <f>VLOOKUP(A185,'M5 Painel CSJT'!A:F,6,FALSE)*100</f>
        <v>33.382515676872003</v>
      </c>
      <c r="O185" s="5">
        <f t="shared" si="13"/>
        <v>1.123003815360059</v>
      </c>
    </row>
    <row r="186" spans="1:15" x14ac:dyDescent="0.35">
      <c r="A186" s="1" t="s">
        <v>177</v>
      </c>
      <c r="B186" s="73">
        <f>VLOOKUP(A186,'M1 Painel CSJT'!A:B,2,FALSE)*100</f>
        <v>94.83</v>
      </c>
      <c r="C186" s="8">
        <f t="shared" si="10"/>
        <v>0.97241591468416733</v>
      </c>
      <c r="D186" s="9">
        <f>VLOOKUP(A186,'M2 (prt1) Painel CSJT'!A:C,3,FALSE)*100</f>
        <v>106.38297872340425</v>
      </c>
      <c r="E186" s="74">
        <f>IFERROR(VLOOKUP(A186,'M2 (prt2) Painel CSJT'!A:B,2,FALSE)*100,"N/A")</f>
        <v>100</v>
      </c>
      <c r="F186" s="22">
        <f t="shared" si="14"/>
        <v>1.0012136605629132</v>
      </c>
      <c r="G186" s="8">
        <f t="shared" si="11"/>
        <v>1</v>
      </c>
      <c r="H186" s="9">
        <f>ROUND(VLOOKUP(A186,'M3 Painel CSJT'!A:G,6,FALSE)*100,2)</f>
        <v>104.28</v>
      </c>
      <c r="I186" s="74">
        <f>VLOOKUP(A186,'M3 Painel CSJT'!A:D,4,FALSE)*100</f>
        <v>51.093531875290829</v>
      </c>
      <c r="J186" s="8">
        <f t="shared" si="12"/>
        <v>1.0940316772938865</v>
      </c>
      <c r="K186" s="9">
        <f>ROUND(VLOOKUP(A186,'M5 Painel CSJT'!A:G,7,FALSE)*100,2)</f>
        <v>93.5</v>
      </c>
      <c r="L186" s="53">
        <f>VLOOKUP(A186,'M5 Painel CSJT'!A:D,4,FALSE)*100</f>
        <v>32.450856055802156</v>
      </c>
      <c r="M186" s="53">
        <f>VLOOKUP(A186,'M5 Painel CSJT'!A:E,5,FALSE)*100</f>
        <v>24.223784417106035</v>
      </c>
      <c r="N186" s="53">
        <f>VLOOKUP(A186,'M5 Painel CSJT'!A:F,6,FALSE)*100</f>
        <v>42.156185210780926</v>
      </c>
      <c r="O186" s="5">
        <f t="shared" si="13"/>
        <v>1.0136565810216465</v>
      </c>
    </row>
    <row r="187" spans="1:15" x14ac:dyDescent="0.35">
      <c r="A187" s="1" t="s">
        <v>178</v>
      </c>
      <c r="B187" s="73">
        <f>VLOOKUP(A187,'M1 Painel CSJT'!A:B,2,FALSE)*100</f>
        <v>96.850000000000009</v>
      </c>
      <c r="C187" s="8">
        <f t="shared" si="10"/>
        <v>0.99312961443806413</v>
      </c>
      <c r="D187" s="9">
        <f>VLOOKUP(A187,'M2 (prt1) Painel CSJT'!A:C,3,FALSE)*100</f>
        <v>106.38297872340425</v>
      </c>
      <c r="E187" s="74">
        <f>IFERROR(VLOOKUP(A187,'M2 (prt2) Painel CSJT'!A:B,2,FALSE)*100,"N/A")</f>
        <v>100</v>
      </c>
      <c r="F187" s="22">
        <f t="shared" si="14"/>
        <v>1.0012136605629132</v>
      </c>
      <c r="G187" s="8">
        <f t="shared" si="11"/>
        <v>1</v>
      </c>
      <c r="H187" s="9">
        <f>ROUND(VLOOKUP(A187,'M3 Painel CSJT'!A:G,6,FALSE)*100,2)</f>
        <v>158.99</v>
      </c>
      <c r="I187" s="74">
        <f>VLOOKUP(A187,'M3 Painel CSJT'!A:D,4,FALSE)*100</f>
        <v>50.046382189239338</v>
      </c>
      <c r="J187" s="8">
        <f t="shared" si="12"/>
        <v>1.0716097603630919</v>
      </c>
      <c r="K187" s="9">
        <f>ROUND(VLOOKUP(A187,'M5 Painel CSJT'!A:G,7,FALSE)*100,2)</f>
        <v>117.53</v>
      </c>
      <c r="L187" s="53">
        <f>VLOOKUP(A187,'M5 Painel CSJT'!A:D,4,FALSE)*100</f>
        <v>28.844390094772244</v>
      </c>
      <c r="M187" s="53">
        <f>VLOOKUP(A187,'M5 Painel CSJT'!A:E,5,FALSE)*100</f>
        <v>29.315774405954762</v>
      </c>
      <c r="N187" s="53">
        <f>VLOOKUP(A187,'M5 Painel CSJT'!A:F,6,FALSE)*100</f>
        <v>28.304362085929814</v>
      </c>
      <c r="O187" s="5">
        <f t="shared" si="13"/>
        <v>1.140395886086415</v>
      </c>
    </row>
    <row r="188" spans="1:15" x14ac:dyDescent="0.35">
      <c r="A188" s="120" t="s">
        <v>179</v>
      </c>
      <c r="B188" s="73">
        <f>VLOOKUP(A188,'M1 Painel CSJT'!A:B,2,FALSE)*100</f>
        <v>87.32</v>
      </c>
      <c r="C188" s="8">
        <f t="shared" si="10"/>
        <v>0.89540607054963084</v>
      </c>
      <c r="D188" s="9">
        <f>VLOOKUP(A188,'M2 (prt1) Painel CSJT'!A:C,3,FALSE)*100</f>
        <v>106.38297872340425</v>
      </c>
      <c r="E188" s="74">
        <f>IFERROR(VLOOKUP(A188,'M2 (prt2) Painel CSJT'!A:B,2,FALSE)*100,"N/A")</f>
        <v>100</v>
      </c>
      <c r="F188" s="22">
        <f t="shared" si="14"/>
        <v>1.0012136605629132</v>
      </c>
      <c r="G188" s="8">
        <f t="shared" si="11"/>
        <v>1</v>
      </c>
      <c r="H188" s="9">
        <f>ROUND(VLOOKUP(A188,'M3 Painel CSJT'!A:G,6,FALSE)*100,2)</f>
        <v>107.05</v>
      </c>
      <c r="I188" s="74">
        <f>VLOOKUP(A188,'M3 Painel CSJT'!A:D,4,FALSE)*100</f>
        <v>57.913855734302025</v>
      </c>
      <c r="J188" s="8">
        <f t="shared" si="12"/>
        <v>1.2400707174090606</v>
      </c>
      <c r="K188" s="9">
        <f>ROUND(VLOOKUP(A188,'M5 Painel CSJT'!A:G,7,FALSE)*100,2)</f>
        <v>80.44</v>
      </c>
      <c r="L188" s="53">
        <f>VLOOKUP(A188,'M5 Painel CSJT'!A:D,4,FALSE)*100</f>
        <v>38.717415640492561</v>
      </c>
      <c r="M188" s="53">
        <f>VLOOKUP(A188,'M5 Painel CSJT'!A:E,5,FALSE)*100</f>
        <v>28.954163976759201</v>
      </c>
      <c r="N188" s="53">
        <f>VLOOKUP(A188,'M5 Painel CSJT'!A:F,6,FALSE)*100</f>
        <v>48.304278922345482</v>
      </c>
      <c r="O188" s="5">
        <f t="shared" si="13"/>
        <v>0.84959244455220895</v>
      </c>
    </row>
    <row r="189" spans="1:15" x14ac:dyDescent="0.35">
      <c r="A189" s="1" t="s">
        <v>180</v>
      </c>
      <c r="B189" s="73">
        <f>VLOOKUP(A189,'M1 Painel CSJT'!A:B,2,FALSE)*100</f>
        <v>98.7</v>
      </c>
      <c r="C189" s="8">
        <f t="shared" si="10"/>
        <v>1.0121000820344546</v>
      </c>
      <c r="D189" s="9">
        <f>VLOOKUP(A189,'M2 (prt1) Painel CSJT'!A:C,3,FALSE)*100</f>
        <v>106.38297872340425</v>
      </c>
      <c r="E189" s="74">
        <f>IFERROR(VLOOKUP(A189,'M2 (prt2) Painel CSJT'!A:B,2,FALSE)*100,"N/A")</f>
        <v>100</v>
      </c>
      <c r="F189" s="22">
        <f t="shared" si="14"/>
        <v>1.0012136605629132</v>
      </c>
      <c r="G189" s="8">
        <f t="shared" si="11"/>
        <v>1</v>
      </c>
      <c r="H189" s="9">
        <f>ROUND(VLOOKUP(A189,'M3 Painel CSJT'!A:G,6,FALSE)*100,2)</f>
        <v>100.11</v>
      </c>
      <c r="I189" s="74">
        <f>VLOOKUP(A189,'M3 Painel CSJT'!A:D,4,FALSE)*100</f>
        <v>45.037494486104983</v>
      </c>
      <c r="J189" s="8">
        <f t="shared" si="12"/>
        <v>0.9643577929592313</v>
      </c>
      <c r="K189" s="9">
        <f>ROUND(VLOOKUP(A189,'M5 Painel CSJT'!A:G,7,FALSE)*100,2)</f>
        <v>95.95</v>
      </c>
      <c r="L189" s="53">
        <f>VLOOKUP(A189,'M5 Painel CSJT'!A:D,4,FALSE)*100</f>
        <v>33.333333333333329</v>
      </c>
      <c r="M189" s="53">
        <f>VLOOKUP(A189,'M5 Painel CSJT'!A:E,5,FALSE)*100</f>
        <v>25.579211020663745</v>
      </c>
      <c r="N189" s="53">
        <f>VLOOKUP(A189,'M5 Painel CSJT'!A:F,6,FALSE)*100</f>
        <v>40.491329479768787</v>
      </c>
      <c r="O189" s="5">
        <f t="shared" si="13"/>
        <v>0.98682071402250027</v>
      </c>
    </row>
    <row r="190" spans="1:15" x14ac:dyDescent="0.35">
      <c r="A190" s="1" t="s">
        <v>181</v>
      </c>
      <c r="B190" s="73">
        <f>VLOOKUP(A190,'M1 Painel CSJT'!A:B,2,FALSE)*100</f>
        <v>90.78</v>
      </c>
      <c r="C190" s="8">
        <f t="shared" si="10"/>
        <v>0.9308859721082855</v>
      </c>
      <c r="D190" s="9">
        <f>VLOOKUP(A190,'M2 (prt1) Painel CSJT'!A:C,3,FALSE)*100</f>
        <v>106.38297872340425</v>
      </c>
      <c r="E190" s="74">
        <f>IFERROR(VLOOKUP(A190,'M2 (prt2) Painel CSJT'!A:B,2,FALSE)*100,"N/A")</f>
        <v>100</v>
      </c>
      <c r="F190" s="22">
        <f t="shared" si="14"/>
        <v>1.0012136605629132</v>
      </c>
      <c r="G190" s="8">
        <f t="shared" si="11"/>
        <v>1</v>
      </c>
      <c r="H190" s="9">
        <f>ROUND(VLOOKUP(A190,'M3 Painel CSJT'!A:G,6,FALSE)*100,2)</f>
        <v>106.65</v>
      </c>
      <c r="I190" s="74">
        <f>VLOOKUP(A190,'M3 Painel CSJT'!A:D,4,FALSE)*100</f>
        <v>50.832912670368501</v>
      </c>
      <c r="J190" s="8">
        <f t="shared" si="12"/>
        <v>1.0884512123028949</v>
      </c>
      <c r="K190" s="9">
        <f>ROUND(VLOOKUP(A190,'M5 Painel CSJT'!A:G,7,FALSE)*100,2)</f>
        <v>86.88</v>
      </c>
      <c r="L190" s="53">
        <f>VLOOKUP(A190,'M5 Painel CSJT'!A:D,4,FALSE)*100</f>
        <v>26.248632883703976</v>
      </c>
      <c r="M190" s="53">
        <f>VLOOKUP(A190,'M5 Painel CSJT'!A:E,5,FALSE)*100</f>
        <v>25.597381342062192</v>
      </c>
      <c r="N190" s="53">
        <f>VLOOKUP(A190,'M5 Painel CSJT'!A:F,6,FALSE)*100</f>
        <v>27.067050596462362</v>
      </c>
      <c r="O190" s="5">
        <f t="shared" si="13"/>
        <v>1.2531709345202398</v>
      </c>
    </row>
    <row r="191" spans="1:15" x14ac:dyDescent="0.35">
      <c r="A191" s="1" t="s">
        <v>182</v>
      </c>
      <c r="B191" s="73">
        <f>VLOOKUP(A191,'M1 Painel CSJT'!A:B,2,FALSE)*100</f>
        <v>97.94</v>
      </c>
      <c r="C191" s="8">
        <f t="shared" si="10"/>
        <v>1.0043068088597211</v>
      </c>
      <c r="D191" s="9">
        <f>VLOOKUP(A191,'M2 (prt1) Painel CSJT'!A:C,3,FALSE)*100</f>
        <v>106.38297872340425</v>
      </c>
      <c r="E191" s="74">
        <f>IFERROR(VLOOKUP(A191,'M2 (prt2) Painel CSJT'!A:B,2,FALSE)*100,"N/A")</f>
        <v>100</v>
      </c>
      <c r="F191" s="22">
        <f t="shared" si="14"/>
        <v>1.0012136605629132</v>
      </c>
      <c r="G191" s="8">
        <f t="shared" si="11"/>
        <v>1</v>
      </c>
      <c r="H191" s="9">
        <f>ROUND(VLOOKUP(A191,'M3 Painel CSJT'!A:G,6,FALSE)*100,2)</f>
        <v>95.18</v>
      </c>
      <c r="I191" s="74">
        <f>VLOOKUP(A191,'M3 Painel CSJT'!A:D,4,FALSE)*100</f>
        <v>58.284157966409445</v>
      </c>
      <c r="J191" s="8">
        <f t="shared" si="12"/>
        <v>1.2479997518137869</v>
      </c>
      <c r="K191" s="9">
        <f>ROUND(VLOOKUP(A191,'M5 Painel CSJT'!A:G,7,FALSE)*100,2)</f>
        <v>107.88</v>
      </c>
      <c r="L191" s="53">
        <f>VLOOKUP(A191,'M5 Painel CSJT'!A:D,4,FALSE)*100</f>
        <v>27.850550759154508</v>
      </c>
      <c r="M191" s="53">
        <f>VLOOKUP(A191,'M5 Painel CSJT'!A:E,5,FALSE)*100</f>
        <v>26.039886039886039</v>
      </c>
      <c r="N191" s="53">
        <f>VLOOKUP(A191,'M5 Painel CSJT'!A:F,6,FALSE)*100</f>
        <v>29.831670822942641</v>
      </c>
      <c r="O191" s="5">
        <f t="shared" si="13"/>
        <v>1.1810906033855615</v>
      </c>
    </row>
    <row r="192" spans="1:15" x14ac:dyDescent="0.35">
      <c r="A192" s="1" t="s">
        <v>183</v>
      </c>
      <c r="B192" s="73">
        <f>VLOOKUP(A192,'M1 Painel CSJT'!A:B,2,FALSE)*100</f>
        <v>97.44</v>
      </c>
      <c r="C192" s="8">
        <f t="shared" si="10"/>
        <v>0.99917965545529119</v>
      </c>
      <c r="D192" s="9">
        <f>VLOOKUP(A192,'M2 (prt1) Painel CSJT'!A:C,3,FALSE)*100</f>
        <v>106.38297872340425</v>
      </c>
      <c r="E192" s="74">
        <f>IFERROR(VLOOKUP(A192,'M2 (prt2) Painel CSJT'!A:B,2,FALSE)*100,"N/A")</f>
        <v>100</v>
      </c>
      <c r="F192" s="22">
        <f t="shared" si="14"/>
        <v>1.0012136605629132</v>
      </c>
      <c r="G192" s="8">
        <f t="shared" si="11"/>
        <v>1</v>
      </c>
      <c r="H192" s="9">
        <f>ROUND(VLOOKUP(A192,'M3 Painel CSJT'!A:G,6,FALSE)*100,2)</f>
        <v>99.23</v>
      </c>
      <c r="I192" s="74">
        <f>VLOOKUP(A192,'M3 Painel CSJT'!A:D,4,FALSE)*100</f>
        <v>48.490478402229449</v>
      </c>
      <c r="J192" s="8">
        <f t="shared" si="12"/>
        <v>1.038294231619354</v>
      </c>
      <c r="K192" s="9">
        <f>ROUND(VLOOKUP(A192,'M5 Painel CSJT'!A:G,7,FALSE)*100,2)</f>
        <v>90.91</v>
      </c>
      <c r="L192" s="53">
        <f>VLOOKUP(A192,'M5 Painel CSJT'!A:D,4,FALSE)*100</f>
        <v>28.56906807666887</v>
      </c>
      <c r="M192" s="53">
        <f>VLOOKUP(A192,'M5 Painel CSJT'!A:E,5,FALSE)*100</f>
        <v>26.175088131609868</v>
      </c>
      <c r="N192" s="53">
        <f>VLOOKUP(A192,'M5 Painel CSJT'!A:F,6,FALSE)*100</f>
        <v>31.646525679758309</v>
      </c>
      <c r="O192" s="5">
        <f t="shared" si="13"/>
        <v>1.1513859574444132</v>
      </c>
    </row>
    <row r="193" spans="1:15" x14ac:dyDescent="0.35">
      <c r="A193" s="1" t="s">
        <v>184</v>
      </c>
      <c r="B193" s="73">
        <f>VLOOKUP(A193,'M1 Painel CSJT'!A:B,2,FALSE)*100</f>
        <v>101.61</v>
      </c>
      <c r="C193" s="8">
        <f t="shared" si="10"/>
        <v>1.0419401148482363</v>
      </c>
      <c r="D193" s="9">
        <f>VLOOKUP(A193,'M2 (prt1) Painel CSJT'!A:C,3,FALSE)*100</f>
        <v>105.04902287734276</v>
      </c>
      <c r="E193" s="74">
        <f>IFERROR(VLOOKUP(A193,'M2 (prt2) Painel CSJT'!A:B,2,FALSE)*100,"N/A")</f>
        <v>100</v>
      </c>
      <c r="F193" s="22">
        <f t="shared" si="14"/>
        <v>0.98865925729566662</v>
      </c>
      <c r="G193" s="8">
        <f t="shared" si="11"/>
        <v>1</v>
      </c>
      <c r="H193" s="9">
        <f>ROUND(VLOOKUP(A193,'M3 Painel CSJT'!A:G,6,FALSE)*100,2)</f>
        <v>87.99</v>
      </c>
      <c r="I193" s="74">
        <f>VLOOKUP(A193,'M3 Painel CSJT'!A:D,4,FALSE)*100</f>
        <v>43.429844097995549</v>
      </c>
      <c r="J193" s="8">
        <f t="shared" si="12"/>
        <v>0.92993424880302644</v>
      </c>
      <c r="K193" s="9">
        <f>ROUND(VLOOKUP(A193,'M5 Painel CSJT'!A:G,7,FALSE)*100,2)</f>
        <v>93.2</v>
      </c>
      <c r="L193" s="53">
        <f>VLOOKUP(A193,'M5 Painel CSJT'!A:D,4,FALSE)*100</f>
        <v>35.091708352281344</v>
      </c>
      <c r="M193" s="53">
        <f>VLOOKUP(A193,'M5 Painel CSJT'!A:E,5,FALSE)*100</f>
        <v>35.468501852832183</v>
      </c>
      <c r="N193" s="53">
        <f>VLOOKUP(A193,'M5 Painel CSJT'!A:F,6,FALSE)*100</f>
        <v>34.586732884001421</v>
      </c>
      <c r="O193" s="5">
        <f t="shared" si="13"/>
        <v>0.93737311020970959</v>
      </c>
    </row>
    <row r="194" spans="1:15" x14ac:dyDescent="0.35">
      <c r="A194" s="1" t="s">
        <v>185</v>
      </c>
      <c r="B194" s="73">
        <f>VLOOKUP(A194,'M1 Painel CSJT'!A:B,2,FALSE)*100</f>
        <v>102.86</v>
      </c>
      <c r="C194" s="8">
        <f t="shared" si="10"/>
        <v>1.0547579983593109</v>
      </c>
      <c r="D194" s="9">
        <f>VLOOKUP(A194,'M2 (prt1) Painel CSJT'!A:C,3,FALSE)*100</f>
        <v>106.2852002503129</v>
      </c>
      <c r="E194" s="74">
        <f>IFERROR(VLOOKUP(A194,'M2 (prt2) Painel CSJT'!A:B,2,FALSE)*100,"N/A")</f>
        <v>100</v>
      </c>
      <c r="F194" s="22">
        <f t="shared" si="14"/>
        <v>1.0002934274190134</v>
      </c>
      <c r="G194" s="8">
        <f t="shared" si="11"/>
        <v>1</v>
      </c>
      <c r="H194" s="9">
        <f>ROUND(VLOOKUP(A194,'M3 Painel CSJT'!A:G,6,FALSE)*100,2)</f>
        <v>92.5</v>
      </c>
      <c r="I194" s="74">
        <f>VLOOKUP(A194,'M3 Painel CSJT'!A:D,4,FALSE)*100</f>
        <v>52.613240418118465</v>
      </c>
      <c r="J194" s="8">
        <f t="shared" si="12"/>
        <v>1.1265721814454817</v>
      </c>
      <c r="K194" s="9">
        <f>ROUND(VLOOKUP(A194,'M5 Painel CSJT'!A:G,7,FALSE)*100,2)</f>
        <v>96.69</v>
      </c>
      <c r="L194" s="53">
        <f>VLOOKUP(A194,'M5 Painel CSJT'!A:D,4,FALSE)*100</f>
        <v>32.771564271487669</v>
      </c>
      <c r="M194" s="53">
        <f>VLOOKUP(A194,'M5 Painel CSJT'!A:E,5,FALSE)*100</f>
        <v>27.815126050420169</v>
      </c>
      <c r="N194" s="53">
        <f>VLOOKUP(A194,'M5 Painel CSJT'!A:F,6,FALSE)*100</f>
        <v>38.755495434562057</v>
      </c>
      <c r="O194" s="5">
        <f t="shared" si="13"/>
        <v>1.0037367617928719</v>
      </c>
    </row>
    <row r="195" spans="1:15" x14ac:dyDescent="0.35">
      <c r="A195" s="1" t="s">
        <v>186</v>
      </c>
      <c r="B195" s="73">
        <f>VLOOKUP(A195,'M1 Painel CSJT'!A:B,2,FALSE)*100</f>
        <v>97.59</v>
      </c>
      <c r="C195" s="8">
        <f t="shared" si="10"/>
        <v>1.0007178014766203</v>
      </c>
      <c r="D195" s="9">
        <f>VLOOKUP(A195,'M2 (prt1) Painel CSJT'!A:C,3,FALSE)*100</f>
        <v>106.38297872340425</v>
      </c>
      <c r="E195" s="74">
        <f>IFERROR(VLOOKUP(A195,'M2 (prt2) Painel CSJT'!A:B,2,FALSE)*100,"N/A")</f>
        <v>100</v>
      </c>
      <c r="F195" s="22">
        <f t="shared" si="14"/>
        <v>1.0012136605629132</v>
      </c>
      <c r="G195" s="8">
        <f t="shared" si="11"/>
        <v>1</v>
      </c>
      <c r="H195" s="9">
        <f>ROUND(VLOOKUP(A195,'M3 Painel CSJT'!A:G,6,FALSE)*100,2)</f>
        <v>98.67</v>
      </c>
      <c r="I195" s="74">
        <f>VLOOKUP(A195,'M3 Painel CSJT'!A:D,4,FALSE)*100</f>
        <v>48.923499770957399</v>
      </c>
      <c r="J195" s="8">
        <f t="shared" si="12"/>
        <v>1.0475662290120931</v>
      </c>
      <c r="K195" s="9">
        <f>ROUND(VLOOKUP(A195,'M5 Painel CSJT'!A:G,7,FALSE)*100,2)</f>
        <v>103.08</v>
      </c>
      <c r="L195" s="53">
        <f>VLOOKUP(A195,'M5 Painel CSJT'!A:D,4,FALSE)*100</f>
        <v>26.473724295506472</v>
      </c>
      <c r="M195" s="53">
        <f>VLOOKUP(A195,'M5 Painel CSJT'!A:E,5,FALSE)*100</f>
        <v>26.759314015375519</v>
      </c>
      <c r="N195" s="53">
        <f>VLOOKUP(A195,'M5 Painel CSJT'!A:F,6,FALSE)*100</f>
        <v>26.170279610430413</v>
      </c>
      <c r="O195" s="5">
        <f t="shared" si="13"/>
        <v>1.242515916294153</v>
      </c>
    </row>
    <row r="196" spans="1:15" x14ac:dyDescent="0.35">
      <c r="A196" s="1" t="s">
        <v>187</v>
      </c>
      <c r="B196" s="73">
        <f>VLOOKUP(A196,'M1 Painel CSJT'!A:B,2,FALSE)*100</f>
        <v>97.48</v>
      </c>
      <c r="C196" s="8">
        <f t="shared" si="10"/>
        <v>0.99958982772764571</v>
      </c>
      <c r="D196" s="9">
        <f>VLOOKUP(A196,'M2 (prt1) Painel CSJT'!A:C,3,FALSE)*100</f>
        <v>106.38297872340425</v>
      </c>
      <c r="E196" s="74">
        <f>IFERROR(VLOOKUP(A196,'M2 (prt2) Painel CSJT'!A:B,2,FALSE)*100,"N/A")</f>
        <v>100</v>
      </c>
      <c r="F196" s="22">
        <f t="shared" si="14"/>
        <v>1.0012136605629132</v>
      </c>
      <c r="G196" s="8">
        <f t="shared" si="11"/>
        <v>1</v>
      </c>
      <c r="H196" s="9">
        <f>ROUND(VLOOKUP(A196,'M3 Painel CSJT'!A:G,6,FALSE)*100,2)</f>
        <v>103.1</v>
      </c>
      <c r="I196" s="74">
        <f>VLOOKUP(A196,'M3 Painel CSJT'!A:D,4,FALSE)*100</f>
        <v>55.442176870748291</v>
      </c>
      <c r="J196" s="8">
        <f t="shared" si="12"/>
        <v>1.1871463085146883</v>
      </c>
      <c r="K196" s="9">
        <f>ROUND(VLOOKUP(A196,'M5 Painel CSJT'!A:G,7,FALSE)*100,2)</f>
        <v>106.56</v>
      </c>
      <c r="L196" s="53">
        <f>VLOOKUP(A196,'M5 Painel CSJT'!A:D,4,FALSE)*100</f>
        <v>21.959771175493632</v>
      </c>
      <c r="M196" s="53">
        <f>VLOOKUP(A196,'M5 Painel CSJT'!A:E,5,FALSE)*100</f>
        <v>24.166161309884778</v>
      </c>
      <c r="N196" s="53">
        <f>VLOOKUP(A196,'M5 Painel CSJT'!A:F,6,FALSE)*100</f>
        <v>18.528995756718526</v>
      </c>
      <c r="O196" s="5">
        <f t="shared" si="13"/>
        <v>1.4979219745904562</v>
      </c>
    </row>
    <row r="197" spans="1:15" x14ac:dyDescent="0.35">
      <c r="A197" s="1" t="s">
        <v>188</v>
      </c>
      <c r="B197" s="73">
        <f>VLOOKUP(A197,'M1 Painel CSJT'!A:B,2,FALSE)*100</f>
        <v>117.32000000000001</v>
      </c>
      <c r="C197" s="8">
        <f t="shared" si="10"/>
        <v>1.2030352748154225</v>
      </c>
      <c r="D197" s="9">
        <f>VLOOKUP(A197,'M2 (prt1) Painel CSJT'!A:C,3,FALSE)*100</f>
        <v>106.38297872340425</v>
      </c>
      <c r="E197" s="74">
        <f>IFERROR(VLOOKUP(A197,'M2 (prt2) Painel CSJT'!A:B,2,FALSE)*100,"N/A")</f>
        <v>100</v>
      </c>
      <c r="F197" s="22">
        <f t="shared" si="14"/>
        <v>1.0012136605629132</v>
      </c>
      <c r="G197" s="8">
        <f t="shared" si="11"/>
        <v>1</v>
      </c>
      <c r="H197" s="9">
        <f>ROUND(VLOOKUP(A197,'M3 Painel CSJT'!A:G,6,FALSE)*100,2)</f>
        <v>99.01</v>
      </c>
      <c r="I197" s="74">
        <f>VLOOKUP(A197,'M3 Painel CSJT'!A:D,4,FALSE)*100</f>
        <v>49.161139289894656</v>
      </c>
      <c r="J197" s="8">
        <f t="shared" si="12"/>
        <v>1.0526546453331416</v>
      </c>
      <c r="K197" s="9">
        <f>ROUND(VLOOKUP(A197,'M5 Painel CSJT'!A:G,7,FALSE)*100,2)</f>
        <v>111.86</v>
      </c>
      <c r="L197" s="53">
        <f>VLOOKUP(A197,'M5 Painel CSJT'!A:D,4,FALSE)*100</f>
        <v>35.972822730080296</v>
      </c>
      <c r="M197" s="53">
        <f>VLOOKUP(A197,'M5 Painel CSJT'!A:E,5,FALSE)*100</f>
        <v>24.388961892247043</v>
      </c>
      <c r="N197" s="53">
        <f>VLOOKUP(A197,'M5 Painel CSJT'!A:F,6,FALSE)*100</f>
        <v>46.247086247086251</v>
      </c>
      <c r="O197" s="5">
        <f t="shared" si="13"/>
        <v>0.91441319597208548</v>
      </c>
    </row>
    <row r="198" spans="1:15" x14ac:dyDescent="0.35">
      <c r="A198" s="1" t="s">
        <v>189</v>
      </c>
      <c r="B198" s="73">
        <f>VLOOKUP(A198,'M1 Painel CSJT'!A:B,2,FALSE)*100</f>
        <v>91.92</v>
      </c>
      <c r="C198" s="8">
        <f t="shared" si="10"/>
        <v>0.94257588187038566</v>
      </c>
      <c r="D198" s="9">
        <f>VLOOKUP(A198,'M2 (prt1) Painel CSJT'!A:C,3,FALSE)*100</f>
        <v>106.38297872340425</v>
      </c>
      <c r="E198" s="74">
        <f>IFERROR(VLOOKUP(A198,'M2 (prt2) Painel CSJT'!A:B,2,FALSE)*100,"N/A")</f>
        <v>100</v>
      </c>
      <c r="F198" s="22">
        <f t="shared" si="14"/>
        <v>1.0012136605629132</v>
      </c>
      <c r="G198" s="8">
        <f t="shared" si="11"/>
        <v>1</v>
      </c>
      <c r="H198" s="9">
        <f>ROUND(VLOOKUP(A198,'M3 Painel CSJT'!A:G,6,FALSE)*100,2)</f>
        <v>99.64</v>
      </c>
      <c r="I198" s="74">
        <f>VLOOKUP(A198,'M3 Painel CSJT'!A:D,4,FALSE)*100</f>
        <v>48.178980228928197</v>
      </c>
      <c r="J198" s="8">
        <f t="shared" si="12"/>
        <v>1.0316243292559286</v>
      </c>
      <c r="K198" s="9">
        <f>ROUND(VLOOKUP(A198,'M5 Painel CSJT'!A:G,7,FALSE)*100,2)</f>
        <v>76.099999999999994</v>
      </c>
      <c r="L198" s="53">
        <f>VLOOKUP(A198,'M5 Painel CSJT'!A:D,4,FALSE)*100</f>
        <v>28.732087792490479</v>
      </c>
      <c r="M198" s="53">
        <f>VLOOKUP(A198,'M5 Painel CSJT'!A:E,5,FALSE)*100</f>
        <v>26.964856230031948</v>
      </c>
      <c r="N198" s="53">
        <f>VLOOKUP(A198,'M5 Painel CSJT'!A:F,6,FALSE)*100</f>
        <v>31.053294167016364</v>
      </c>
      <c r="O198" s="5">
        <f t="shared" si="13"/>
        <v>1.1448532399844367</v>
      </c>
    </row>
    <row r="199" spans="1:15" x14ac:dyDescent="0.35">
      <c r="A199" s="1" t="s">
        <v>190</v>
      </c>
      <c r="B199" s="73">
        <f>VLOOKUP(A199,'M1 Painel CSJT'!A:B,2,FALSE)*100</f>
        <v>95.1</v>
      </c>
      <c r="C199" s="8">
        <f t="shared" si="10"/>
        <v>0.97518457752255949</v>
      </c>
      <c r="D199" s="9">
        <f>VLOOKUP(A199,'M2 (prt1) Painel CSJT'!A:C,3,FALSE)*100</f>
        <v>106.19181434115197</v>
      </c>
      <c r="E199" s="74">
        <f>IFERROR(VLOOKUP(A199,'M2 (prt2) Painel CSJT'!A:B,2,FALSE)*100,"N/A")</f>
        <v>100</v>
      </c>
      <c r="F199" s="22">
        <f t="shared" si="14"/>
        <v>0.99941453448822704</v>
      </c>
      <c r="G199" s="8">
        <f t="shared" si="11"/>
        <v>1</v>
      </c>
      <c r="H199" s="9">
        <f>ROUND(VLOOKUP(A199,'M3 Painel CSJT'!A:G,6,FALSE)*100,2)</f>
        <v>86.41</v>
      </c>
      <c r="I199" s="74">
        <f>VLOOKUP(A199,'M3 Painel CSJT'!A:D,4,FALSE)*100</f>
        <v>48.277982779827802</v>
      </c>
      <c r="J199" s="8">
        <f t="shared" si="12"/>
        <v>1.0337442047634866</v>
      </c>
      <c r="K199" s="9">
        <f>ROUND(VLOOKUP(A199,'M5 Painel CSJT'!A:G,7,FALSE)*100,2)</f>
        <v>95.04</v>
      </c>
      <c r="L199" s="53">
        <f>VLOOKUP(A199,'M5 Painel CSJT'!A:D,4,FALSE)*100</f>
        <v>43.877893324387792</v>
      </c>
      <c r="M199" s="53">
        <f>VLOOKUP(A199,'M5 Painel CSJT'!A:E,5,FALSE)*100</f>
        <v>35.157545605306801</v>
      </c>
      <c r="N199" s="53">
        <f>VLOOKUP(A199,'M5 Painel CSJT'!A:F,6,FALSE)*100</f>
        <v>52.799457074991516</v>
      </c>
      <c r="O199" s="5">
        <f t="shared" si="13"/>
        <v>0.74967190328773514</v>
      </c>
    </row>
    <row r="200" spans="1:15" x14ac:dyDescent="0.35">
      <c r="A200" s="1" t="s">
        <v>191</v>
      </c>
      <c r="B200" s="73">
        <f>VLOOKUP(A200,'M1 Painel CSJT'!A:B,2,FALSE)*100</f>
        <v>94.85</v>
      </c>
      <c r="C200" s="8">
        <f t="shared" ref="C200:C224" si="15">B200/B$225</f>
        <v>0.97262100082034453</v>
      </c>
      <c r="D200" s="9">
        <f>VLOOKUP(A200,'M2 (prt1) Painel CSJT'!A:C,3,FALSE)*100</f>
        <v>106.38297872340425</v>
      </c>
      <c r="E200" s="74">
        <f>IFERROR(VLOOKUP(A200,'M2 (prt2) Painel CSJT'!A:B,2,FALSE)*100,"N/A")</f>
        <v>100</v>
      </c>
      <c r="F200" s="22">
        <f t="shared" si="14"/>
        <v>1.0012136605629132</v>
      </c>
      <c r="G200" s="8">
        <f t="shared" si="11"/>
        <v>1</v>
      </c>
      <c r="H200" s="9">
        <f>ROUND(VLOOKUP(A200,'M3 Painel CSJT'!A:G,6,FALSE)*100,2)</f>
        <v>91.13</v>
      </c>
      <c r="I200" s="74">
        <f>VLOOKUP(A200,'M3 Painel CSJT'!A:D,4,FALSE)*100</f>
        <v>43.274853801169591</v>
      </c>
      <c r="J200" s="8">
        <f t="shared" si="12"/>
        <v>0.92661554508110222</v>
      </c>
      <c r="K200" s="9">
        <f>ROUND(VLOOKUP(A200,'M5 Painel CSJT'!A:G,7,FALSE)*100,2)</f>
        <v>78.849999999999994</v>
      </c>
      <c r="L200" s="53">
        <f>VLOOKUP(A200,'M5 Painel CSJT'!A:D,4,FALSE)*100</f>
        <v>22.119930330928092</v>
      </c>
      <c r="M200" s="53">
        <f>VLOOKUP(A200,'M5 Painel CSJT'!A:E,5,FALSE)*100</f>
        <v>22.94665537679932</v>
      </c>
      <c r="N200" s="53">
        <f>VLOOKUP(A200,'M5 Painel CSJT'!A:F,6,FALSE)*100</f>
        <v>20.941460470730235</v>
      </c>
      <c r="O200" s="5">
        <f t="shared" si="13"/>
        <v>1.4870762840856497</v>
      </c>
    </row>
    <row r="201" spans="1:15" x14ac:dyDescent="0.35">
      <c r="A201" s="1" t="s">
        <v>192</v>
      </c>
      <c r="B201" s="73">
        <f>VLOOKUP(A201,'M1 Painel CSJT'!A:B,2,FALSE)*100</f>
        <v>93.76</v>
      </c>
      <c r="C201" s="8">
        <f t="shared" si="15"/>
        <v>0.96144380639868754</v>
      </c>
      <c r="D201" s="9">
        <f>VLOOKUP(A201,'M2 (prt1) Painel CSJT'!A:C,3,FALSE)*100</f>
        <v>106.38297872340425</v>
      </c>
      <c r="E201" s="74">
        <f>IFERROR(VLOOKUP(A201,'M2 (prt2) Painel CSJT'!A:B,2,FALSE)*100,"N/A")</f>
        <v>100</v>
      </c>
      <c r="F201" s="22">
        <f t="shared" si="14"/>
        <v>1.0012136605629132</v>
      </c>
      <c r="G201" s="8">
        <f t="shared" ref="G201:G224" si="16">IFERROR(E201/E$225,"N/A")</f>
        <v>1</v>
      </c>
      <c r="H201" s="9">
        <f>ROUND(VLOOKUP(A201,'M3 Painel CSJT'!A:G,6,FALSE)*100,2)</f>
        <v>89.1</v>
      </c>
      <c r="I201" s="74">
        <f>VLOOKUP(A201,'M3 Painel CSJT'!A:D,4,FALSE)*100</f>
        <v>44.924012158054708</v>
      </c>
      <c r="J201" s="8">
        <f t="shared" ref="J201:J224" si="17">I201/I$225</f>
        <v>0.9619278716532802</v>
      </c>
      <c r="K201" s="9">
        <f>ROUND(VLOOKUP(A201,'M5 Painel CSJT'!A:G,7,FALSE)*100,2)</f>
        <v>93.92</v>
      </c>
      <c r="L201" s="53">
        <f>VLOOKUP(A201,'M5 Painel CSJT'!A:D,4,FALSE)*100</f>
        <v>26.362197603436581</v>
      </c>
      <c r="M201" s="53">
        <f>VLOOKUP(A201,'M5 Painel CSJT'!A:E,5,FALSE)*100</f>
        <v>26.680080482897385</v>
      </c>
      <c r="N201" s="53">
        <f>VLOOKUP(A201,'M5 Painel CSJT'!A:F,6,FALSE)*100</f>
        <v>25.954592363261092</v>
      </c>
      <c r="O201" s="5">
        <f t="shared" ref="O201:O224" si="18">L$225/L201</f>
        <v>1.2477724465756199</v>
      </c>
    </row>
    <row r="202" spans="1:15" x14ac:dyDescent="0.35">
      <c r="A202" s="1" t="s">
        <v>193</v>
      </c>
      <c r="B202" s="73">
        <f>VLOOKUP(A202,'M1 Painel CSJT'!A:B,2,FALSE)*100</f>
        <v>89.7</v>
      </c>
      <c r="C202" s="8">
        <f t="shared" si="15"/>
        <v>0.91981132075471705</v>
      </c>
      <c r="D202" s="9">
        <f>VLOOKUP(A202,'M2 (prt1) Painel CSJT'!A:C,3,FALSE)*100</f>
        <v>106.38297872340425</v>
      </c>
      <c r="E202" s="74">
        <f>IFERROR(VLOOKUP(A202,'M2 (prt2) Painel CSJT'!A:B,2,FALSE)*100,"N/A")</f>
        <v>100</v>
      </c>
      <c r="F202" s="22">
        <f t="shared" ref="F202:F224" si="19">D202/D$225</f>
        <v>1.0012136605629132</v>
      </c>
      <c r="G202" s="8">
        <f t="shared" si="16"/>
        <v>1</v>
      </c>
      <c r="H202" s="9">
        <f>ROUND(VLOOKUP(A202,'M3 Painel CSJT'!A:G,6,FALSE)*100,2)</f>
        <v>88.13</v>
      </c>
      <c r="I202" s="74">
        <f>VLOOKUP(A202,'M3 Painel CSJT'!A:D,4,FALSE)*100</f>
        <v>45.73845152895251</v>
      </c>
      <c r="J202" s="8">
        <f t="shared" si="17"/>
        <v>0.97936691801187425</v>
      </c>
      <c r="K202" s="9">
        <f>ROUND(VLOOKUP(A202,'M5 Painel CSJT'!A:G,7,FALSE)*100,2)</f>
        <v>86.89</v>
      </c>
      <c r="L202" s="53">
        <f>VLOOKUP(A202,'M5 Painel CSJT'!A:D,4,FALSE)*100</f>
        <v>38.673805601317959</v>
      </c>
      <c r="M202" s="53">
        <f>VLOOKUP(A202,'M5 Painel CSJT'!A:E,5,FALSE)*100</f>
        <v>30.593786865906409</v>
      </c>
      <c r="N202" s="53">
        <f>VLOOKUP(A202,'M5 Painel CSJT'!A:F,6,FALSE)*100</f>
        <v>47.557284911370509</v>
      </c>
      <c r="O202" s="5">
        <f t="shared" si="18"/>
        <v>0.85055047697785957</v>
      </c>
    </row>
    <row r="203" spans="1:15" x14ac:dyDescent="0.35">
      <c r="A203" s="1" t="s">
        <v>194</v>
      </c>
      <c r="B203" s="73">
        <f>VLOOKUP(A203,'M1 Painel CSJT'!A:B,2,FALSE)*100</f>
        <v>90.32</v>
      </c>
      <c r="C203" s="8">
        <f t="shared" si="15"/>
        <v>0.92616899097620997</v>
      </c>
      <c r="D203" s="9">
        <f>VLOOKUP(A203,'M2 (prt1) Painel CSJT'!A:C,3,FALSE)*100</f>
        <v>106.38297872340425</v>
      </c>
      <c r="E203" s="74">
        <f>IFERROR(VLOOKUP(A203,'M2 (prt2) Painel CSJT'!A:B,2,FALSE)*100,"N/A")</f>
        <v>100</v>
      </c>
      <c r="F203" s="22">
        <f t="shared" si="19"/>
        <v>1.0012136605629132</v>
      </c>
      <c r="G203" s="8">
        <f t="shared" si="16"/>
        <v>1</v>
      </c>
      <c r="H203" s="9">
        <f>ROUND(VLOOKUP(A203,'M3 Painel CSJT'!A:G,6,FALSE)*100,2)</f>
        <v>99.17</v>
      </c>
      <c r="I203" s="74">
        <f>VLOOKUP(A203,'M3 Painel CSJT'!A:D,4,FALSE)*100</f>
        <v>46.338302009073232</v>
      </c>
      <c r="J203" s="8">
        <f t="shared" si="17"/>
        <v>0.99221111575678267</v>
      </c>
      <c r="K203" s="9">
        <f>ROUND(VLOOKUP(A203,'M5 Painel CSJT'!A:G,7,FALSE)*100,2)</f>
        <v>81.87</v>
      </c>
      <c r="L203" s="53">
        <f>VLOOKUP(A203,'M5 Painel CSJT'!A:D,4,FALSE)*100</f>
        <v>45.177760968229954</v>
      </c>
      <c r="M203" s="53">
        <f>VLOOKUP(A203,'M5 Painel CSJT'!A:E,5,FALSE)*100</f>
        <v>39.808578518255935</v>
      </c>
      <c r="N203" s="53">
        <f>VLOOKUP(A203,'M5 Painel CSJT'!A:F,6,FALSE)*100</f>
        <v>51.317389541953794</v>
      </c>
      <c r="O203" s="5">
        <f t="shared" si="18"/>
        <v>0.72810212581986622</v>
      </c>
    </row>
    <row r="204" spans="1:15" x14ac:dyDescent="0.35">
      <c r="A204" s="1" t="s">
        <v>195</v>
      </c>
      <c r="B204" s="73">
        <f>VLOOKUP(A204,'M1 Painel CSJT'!A:B,2,FALSE)*100</f>
        <v>91.86</v>
      </c>
      <c r="C204" s="8">
        <f t="shared" si="15"/>
        <v>0.94196062346185405</v>
      </c>
      <c r="D204" s="9">
        <f>VLOOKUP(A204,'M2 (prt1) Painel CSJT'!A:C,3,FALSE)*100</f>
        <v>106.38297872340425</v>
      </c>
      <c r="E204" s="74">
        <f>IFERROR(VLOOKUP(A204,'M2 (prt2) Painel CSJT'!A:B,2,FALSE)*100,"N/A")</f>
        <v>100</v>
      </c>
      <c r="F204" s="22">
        <f t="shared" si="19"/>
        <v>1.0012136605629132</v>
      </c>
      <c r="G204" s="8">
        <f t="shared" si="16"/>
        <v>1</v>
      </c>
      <c r="H204" s="9">
        <f>ROUND(VLOOKUP(A204,'M3 Painel CSJT'!A:G,6,FALSE)*100,2)</f>
        <v>106.39</v>
      </c>
      <c r="I204" s="74">
        <f>VLOOKUP(A204,'M3 Painel CSJT'!A:D,4,FALSE)*100</f>
        <v>47.520927237604639</v>
      </c>
      <c r="J204" s="8">
        <f t="shared" si="17"/>
        <v>1.0175338800068303</v>
      </c>
      <c r="K204" s="9">
        <f>ROUND(VLOOKUP(A204,'M5 Painel CSJT'!A:G,7,FALSE)*100,2)</f>
        <v>91.11</v>
      </c>
      <c r="L204" s="53">
        <f>VLOOKUP(A204,'M5 Painel CSJT'!A:D,4,FALSE)*100</f>
        <v>34.287454323995128</v>
      </c>
      <c r="M204" s="53">
        <f>VLOOKUP(A204,'M5 Painel CSJT'!A:E,5,FALSE)*100</f>
        <v>29.029764205643605</v>
      </c>
      <c r="N204" s="53">
        <f>VLOOKUP(A204,'M5 Painel CSJT'!A:F,6,FALSE)*100</f>
        <v>40.102607952116287</v>
      </c>
      <c r="O204" s="5">
        <f t="shared" si="18"/>
        <v>0.9593603389135259</v>
      </c>
    </row>
    <row r="205" spans="1:15" x14ac:dyDescent="0.35">
      <c r="A205" s="1" t="s">
        <v>196</v>
      </c>
      <c r="B205" s="73">
        <f>VLOOKUP(A205,'M1 Painel CSJT'!A:B,2,FALSE)*100</f>
        <v>95.13000000000001</v>
      </c>
      <c r="C205" s="8">
        <f t="shared" si="15"/>
        <v>0.97549220672682535</v>
      </c>
      <c r="D205" s="9">
        <f>VLOOKUP(A205,'M2 (prt1) Painel CSJT'!A:C,3,FALSE)*100</f>
        <v>106.38297872340425</v>
      </c>
      <c r="E205" s="74">
        <f>IFERROR(VLOOKUP(A205,'M2 (prt2) Painel CSJT'!A:B,2,FALSE)*100,"N/A")</f>
        <v>100</v>
      </c>
      <c r="F205" s="22">
        <f t="shared" si="19"/>
        <v>1.0012136605629132</v>
      </c>
      <c r="G205" s="8">
        <f t="shared" si="16"/>
        <v>1</v>
      </c>
      <c r="H205" s="9">
        <f>ROUND(VLOOKUP(A205,'M3 Painel CSJT'!A:G,6,FALSE)*100,2)</f>
        <v>108.07</v>
      </c>
      <c r="I205" s="74">
        <f>VLOOKUP(A205,'M3 Painel CSJT'!A:D,4,FALSE)*100</f>
        <v>58.012820512820518</v>
      </c>
      <c r="J205" s="8">
        <f t="shared" si="17"/>
        <v>1.2421897841218468</v>
      </c>
      <c r="K205" s="9">
        <f>ROUND(VLOOKUP(A205,'M5 Painel CSJT'!A:G,7,FALSE)*100,2)</f>
        <v>96.8</v>
      </c>
      <c r="L205" s="53">
        <f>VLOOKUP(A205,'M5 Painel CSJT'!A:D,4,FALSE)*100</f>
        <v>25.758628677322214</v>
      </c>
      <c r="M205" s="53">
        <f>VLOOKUP(A205,'M5 Painel CSJT'!A:E,5,FALSE)*100</f>
        <v>25.927469779074613</v>
      </c>
      <c r="N205" s="53">
        <f>VLOOKUP(A205,'M5 Painel CSJT'!A:F,6,FALSE)*100</f>
        <v>25.547445255474454</v>
      </c>
      <c r="O205" s="5">
        <f t="shared" si="18"/>
        <v>1.2770098988114909</v>
      </c>
    </row>
    <row r="206" spans="1:15" x14ac:dyDescent="0.35">
      <c r="A206" s="1" t="s">
        <v>197</v>
      </c>
      <c r="B206" s="73">
        <f>VLOOKUP(A206,'M1 Painel CSJT'!A:B,2,FALSE)*100</f>
        <v>87.7</v>
      </c>
      <c r="C206" s="8">
        <f t="shared" si="15"/>
        <v>0.89930270713699756</v>
      </c>
      <c r="D206" s="9">
        <f>VLOOKUP(A206,'M2 (prt1) Painel CSJT'!A:C,3,FALSE)*100</f>
        <v>106.38297872340425</v>
      </c>
      <c r="E206" s="74">
        <f>IFERROR(VLOOKUP(A206,'M2 (prt2) Painel CSJT'!A:B,2,FALSE)*100,"N/A")</f>
        <v>100</v>
      </c>
      <c r="F206" s="22">
        <f t="shared" si="19"/>
        <v>1.0012136605629132</v>
      </c>
      <c r="G206" s="8">
        <f t="shared" si="16"/>
        <v>1</v>
      </c>
      <c r="H206" s="9">
        <f>ROUND(VLOOKUP(A206,'M3 Painel CSJT'!A:G,6,FALSE)*100,2)</f>
        <v>104.27</v>
      </c>
      <c r="I206" s="74">
        <f>VLOOKUP(A206,'M3 Painel CSJT'!A:D,4,FALSE)*100</f>
        <v>56.488549618320619</v>
      </c>
      <c r="J206" s="8">
        <f t="shared" si="17"/>
        <v>1.2095515893806756</v>
      </c>
      <c r="K206" s="9">
        <f>ROUND(VLOOKUP(A206,'M5 Painel CSJT'!A:G,7,FALSE)*100,2)</f>
        <v>87.99</v>
      </c>
      <c r="L206" s="53">
        <f>VLOOKUP(A206,'M5 Painel CSJT'!A:D,4,FALSE)*100</f>
        <v>31.949152542372882</v>
      </c>
      <c r="M206" s="53">
        <f>VLOOKUP(A206,'M5 Painel CSJT'!A:E,5,FALSE)*100</f>
        <v>31.023622047244093</v>
      </c>
      <c r="N206" s="53">
        <f>VLOOKUP(A206,'M5 Painel CSJT'!A:F,6,FALSE)*100</f>
        <v>33.027522935779821</v>
      </c>
      <c r="O206" s="5">
        <f t="shared" si="18"/>
        <v>1.0295742197582229</v>
      </c>
    </row>
    <row r="207" spans="1:15" x14ac:dyDescent="0.35">
      <c r="A207" s="1" t="s">
        <v>198</v>
      </c>
      <c r="B207" s="73">
        <f>VLOOKUP(A207,'M1 Painel CSJT'!A:B,2,FALSE)*100</f>
        <v>125.25</v>
      </c>
      <c r="C207" s="8">
        <f t="shared" si="15"/>
        <v>1.2843519278096802</v>
      </c>
      <c r="D207" s="9">
        <f>VLOOKUP(A207,'M2 (prt1) Painel CSJT'!A:C,3,FALSE)*100</f>
        <v>106.38297872340425</v>
      </c>
      <c r="E207" s="74">
        <f>IFERROR(VLOOKUP(A207,'M2 (prt2) Painel CSJT'!A:B,2,FALSE)*100,"N/A")</f>
        <v>100</v>
      </c>
      <c r="F207" s="22">
        <f t="shared" si="19"/>
        <v>1.0012136605629132</v>
      </c>
      <c r="G207" s="8">
        <f t="shared" si="16"/>
        <v>1</v>
      </c>
      <c r="H207" s="9">
        <f>ROUND(VLOOKUP(A207,'M3 Painel CSJT'!A:G,6,FALSE)*100,2)</f>
        <v>80.760000000000005</v>
      </c>
      <c r="I207" s="74">
        <f>VLOOKUP(A207,'M3 Painel CSJT'!A:D,4,FALSE)*100</f>
        <v>46.18149146451033</v>
      </c>
      <c r="J207" s="8">
        <f t="shared" si="17"/>
        <v>0.98885343628564626</v>
      </c>
      <c r="K207" s="9">
        <f>ROUND(VLOOKUP(A207,'M5 Painel CSJT'!A:G,7,FALSE)*100,2)</f>
        <v>114.47</v>
      </c>
      <c r="L207" s="53">
        <f>VLOOKUP(A207,'M5 Painel CSJT'!A:D,4,FALSE)*100</f>
        <v>33.934269304403323</v>
      </c>
      <c r="M207" s="53">
        <f>VLOOKUP(A207,'M5 Painel CSJT'!A:E,5,FALSE)*100</f>
        <v>30.812641083521449</v>
      </c>
      <c r="N207" s="53">
        <f>VLOOKUP(A207,'M5 Painel CSJT'!A:F,6,FALSE)*100</f>
        <v>37.995594713656388</v>
      </c>
      <c r="O207" s="5">
        <f t="shared" si="18"/>
        <v>0.96934528059755998</v>
      </c>
    </row>
    <row r="208" spans="1:15" x14ac:dyDescent="0.35">
      <c r="A208" s="1" t="s">
        <v>199</v>
      </c>
      <c r="B208" s="73">
        <f>VLOOKUP(A208,'M1 Painel CSJT'!A:B,2,FALSE)*100</f>
        <v>96.88</v>
      </c>
      <c r="C208" s="8">
        <f t="shared" si="15"/>
        <v>0.99343724364232977</v>
      </c>
      <c r="D208" s="9">
        <f>VLOOKUP(A208,'M2 (prt1) Painel CSJT'!A:C,3,FALSE)*100</f>
        <v>106.38297872340425</v>
      </c>
      <c r="E208" s="74">
        <f>IFERROR(VLOOKUP(A208,'M2 (prt2) Painel CSJT'!A:B,2,FALSE)*100,"N/A")</f>
        <v>100</v>
      </c>
      <c r="F208" s="22">
        <f t="shared" si="19"/>
        <v>1.0012136605629132</v>
      </c>
      <c r="G208" s="8">
        <f t="shared" si="16"/>
        <v>1</v>
      </c>
      <c r="H208" s="9">
        <f>ROUND(VLOOKUP(A208,'M3 Painel CSJT'!A:G,6,FALSE)*100,2)</f>
        <v>115.91</v>
      </c>
      <c r="I208" s="74">
        <f>VLOOKUP(A208,'M3 Painel CSJT'!A:D,4,FALSE)*100</f>
        <v>57.185097575399169</v>
      </c>
      <c r="J208" s="8">
        <f t="shared" si="17"/>
        <v>1.2244663056241774</v>
      </c>
      <c r="K208" s="9">
        <f>ROUND(VLOOKUP(A208,'M5 Painel CSJT'!A:G,7,FALSE)*100,2)</f>
        <v>95.59</v>
      </c>
      <c r="L208" s="53">
        <f>VLOOKUP(A208,'M5 Painel CSJT'!A:D,4,FALSE)*100</f>
        <v>23.238482384823847</v>
      </c>
      <c r="M208" s="53">
        <f>VLOOKUP(A208,'M5 Painel CSJT'!A:E,5,FALSE)*100</f>
        <v>20.317062995410932</v>
      </c>
      <c r="N208" s="53">
        <f>VLOOKUP(A208,'M5 Painel CSJT'!A:F,6,FALSE)*100</f>
        <v>26.686361398325946</v>
      </c>
      <c r="O208" s="5">
        <f t="shared" si="18"/>
        <v>1.415497933816531</v>
      </c>
    </row>
    <row r="209" spans="1:15" x14ac:dyDescent="0.35">
      <c r="A209" s="1" t="s">
        <v>200</v>
      </c>
      <c r="B209" s="73">
        <f>VLOOKUP(A209,'M1 Painel CSJT'!A:B,2,FALSE)*100</f>
        <v>87.350000000000009</v>
      </c>
      <c r="C209" s="8">
        <f t="shared" si="15"/>
        <v>0.89571369975389681</v>
      </c>
      <c r="D209" s="9">
        <f>VLOOKUP(A209,'M2 (prt1) Painel CSJT'!A:C,3,FALSE)*100</f>
        <v>106.38297872340425</v>
      </c>
      <c r="E209" s="74">
        <f>IFERROR(VLOOKUP(A209,'M2 (prt2) Painel CSJT'!A:B,2,FALSE)*100,"N/A")</f>
        <v>100</v>
      </c>
      <c r="F209" s="22">
        <f t="shared" si="19"/>
        <v>1.0012136605629132</v>
      </c>
      <c r="G209" s="8">
        <f t="shared" si="16"/>
        <v>1</v>
      </c>
      <c r="H209" s="9">
        <f>ROUND(VLOOKUP(A209,'M3 Painel CSJT'!A:G,6,FALSE)*100,2)</f>
        <v>96.16</v>
      </c>
      <c r="I209" s="74">
        <f>VLOOKUP(A209,'M3 Painel CSJT'!A:D,4,FALSE)*100</f>
        <v>47.263361236316811</v>
      </c>
      <c r="J209" s="8">
        <f t="shared" si="17"/>
        <v>1.0120187912263054</v>
      </c>
      <c r="K209" s="9">
        <f>ROUND(VLOOKUP(A209,'M5 Painel CSJT'!A:G,7,FALSE)*100,2)</f>
        <v>78.7</v>
      </c>
      <c r="L209" s="53">
        <f>VLOOKUP(A209,'M5 Painel CSJT'!A:D,4,FALSE)*100</f>
        <v>32.116788321167881</v>
      </c>
      <c r="M209" s="53">
        <f>VLOOKUP(A209,'M5 Painel CSJT'!A:E,5,FALSE)*100</f>
        <v>37.104072398190048</v>
      </c>
      <c r="N209" s="53">
        <f>VLOOKUP(A209,'M5 Painel CSJT'!A:F,6,FALSE)*100</f>
        <v>24.480369515011546</v>
      </c>
      <c r="O209" s="5">
        <f t="shared" si="18"/>
        <v>1.0242002865233526</v>
      </c>
    </row>
    <row r="210" spans="1:15" x14ac:dyDescent="0.35">
      <c r="A210" s="1" t="s">
        <v>201</v>
      </c>
      <c r="B210" s="73">
        <f>VLOOKUP(A210,'M1 Painel CSJT'!A:B,2,FALSE)*100</f>
        <v>91.5</v>
      </c>
      <c r="C210" s="8">
        <f t="shared" si="15"/>
        <v>0.93826907301066453</v>
      </c>
      <c r="D210" s="9">
        <f>VLOOKUP(A210,'M2 (prt1) Painel CSJT'!A:C,3,FALSE)*100</f>
        <v>106.38297872340425</v>
      </c>
      <c r="E210" s="74">
        <f>IFERROR(VLOOKUP(A210,'M2 (prt2) Painel CSJT'!A:B,2,FALSE)*100,"N/A")</f>
        <v>100</v>
      </c>
      <c r="F210" s="22">
        <f t="shared" si="19"/>
        <v>1.0012136605629132</v>
      </c>
      <c r="G210" s="8">
        <f t="shared" si="16"/>
        <v>1</v>
      </c>
      <c r="H210" s="9">
        <f>ROUND(VLOOKUP(A210,'M3 Painel CSJT'!A:G,6,FALSE)*100,2)</f>
        <v>125.59</v>
      </c>
      <c r="I210" s="74">
        <f>VLOOKUP(A210,'M3 Painel CSJT'!A:D,4,FALSE)*100</f>
        <v>49.781931464174455</v>
      </c>
      <c r="J210" s="8">
        <f t="shared" si="17"/>
        <v>1.0659472535900136</v>
      </c>
      <c r="K210" s="9">
        <f>ROUND(VLOOKUP(A210,'M5 Painel CSJT'!A:G,7,FALSE)*100,2)</f>
        <v>85.32</v>
      </c>
      <c r="L210" s="53">
        <f>VLOOKUP(A210,'M5 Painel CSJT'!A:D,4,FALSE)*100</f>
        <v>34.600598035027765</v>
      </c>
      <c r="M210" s="53">
        <f>VLOOKUP(A210,'M5 Painel CSJT'!A:E,5,FALSE)*100</f>
        <v>34.378499440089591</v>
      </c>
      <c r="N210" s="53">
        <f>VLOOKUP(A210,'M5 Painel CSJT'!A:F,6,FALSE)*100</f>
        <v>34.897653519720414</v>
      </c>
      <c r="O210" s="5">
        <f t="shared" si="18"/>
        <v>0.95067789774760203</v>
      </c>
    </row>
    <row r="211" spans="1:15" x14ac:dyDescent="0.35">
      <c r="A211" s="1" t="s">
        <v>202</v>
      </c>
      <c r="B211" s="73">
        <f>VLOOKUP(A211,'M1 Painel CSJT'!A:B,2,FALSE)*100</f>
        <v>89.2</v>
      </c>
      <c r="C211" s="8">
        <f t="shared" si="15"/>
        <v>0.91468416735028724</v>
      </c>
      <c r="D211" s="9">
        <f>VLOOKUP(A211,'M2 (prt1) Painel CSJT'!A:C,3,FALSE)*100</f>
        <v>106.38297872340425</v>
      </c>
      <c r="E211" s="74">
        <f>IFERROR(VLOOKUP(A211,'M2 (prt2) Painel CSJT'!A:B,2,FALSE)*100,"N/A")</f>
        <v>100</v>
      </c>
      <c r="F211" s="22">
        <f t="shared" si="19"/>
        <v>1.0012136605629132</v>
      </c>
      <c r="G211" s="8">
        <f t="shared" si="16"/>
        <v>1</v>
      </c>
      <c r="H211" s="9">
        <f>ROUND(VLOOKUP(A211,'M3 Painel CSJT'!A:G,6,FALSE)*100,2)</f>
        <v>103.82</v>
      </c>
      <c r="I211" s="74">
        <f>VLOOKUP(A211,'M3 Painel CSJT'!A:D,4,FALSE)*100</f>
        <v>49.641693811074916</v>
      </c>
      <c r="J211" s="8">
        <f t="shared" si="17"/>
        <v>1.0629444383762459</v>
      </c>
      <c r="K211" s="9">
        <f>ROUND(VLOOKUP(A211,'M5 Painel CSJT'!A:G,7,FALSE)*100,2)</f>
        <v>84.82</v>
      </c>
      <c r="L211" s="53">
        <f>VLOOKUP(A211,'M5 Painel CSJT'!A:D,4,FALSE)*100</f>
        <v>27.113498365249882</v>
      </c>
      <c r="M211" s="53">
        <f>VLOOKUP(A211,'M5 Painel CSJT'!A:E,5,FALSE)*100</f>
        <v>28.454284542845425</v>
      </c>
      <c r="N211" s="53">
        <f>VLOOKUP(A211,'M5 Painel CSJT'!A:F,6,FALSE)*100</f>
        <v>25.339120998372216</v>
      </c>
      <c r="O211" s="5">
        <f t="shared" si="18"/>
        <v>1.2131973291542768</v>
      </c>
    </row>
    <row r="212" spans="1:15" x14ac:dyDescent="0.35">
      <c r="A212" s="1" t="s">
        <v>203</v>
      </c>
      <c r="B212" s="73">
        <f>VLOOKUP(A212,'M1 Painel CSJT'!A:B,2,FALSE)*100</f>
        <v>91.27</v>
      </c>
      <c r="C212" s="8">
        <f t="shared" si="15"/>
        <v>0.93591058244462677</v>
      </c>
      <c r="D212" s="9">
        <f>VLOOKUP(A212,'M2 (prt1) Painel CSJT'!A:C,3,FALSE)*100</f>
        <v>106.38297872340425</v>
      </c>
      <c r="E212" s="74">
        <f>IFERROR(VLOOKUP(A212,'M2 (prt2) Painel CSJT'!A:B,2,FALSE)*100,"N/A")</f>
        <v>100</v>
      </c>
      <c r="F212" s="22">
        <f t="shared" si="19"/>
        <v>1.0012136605629132</v>
      </c>
      <c r="G212" s="8">
        <f t="shared" si="16"/>
        <v>1</v>
      </c>
      <c r="H212" s="9">
        <f>ROUND(VLOOKUP(A212,'M3 Painel CSJT'!A:G,6,FALSE)*100,2)</f>
        <v>74.69</v>
      </c>
      <c r="I212" s="74">
        <f>VLOOKUP(A212,'M3 Painel CSJT'!A:D,4,FALSE)*100</f>
        <v>37.707006369426757</v>
      </c>
      <c r="J212" s="8">
        <f t="shared" si="17"/>
        <v>0.80739494628722808</v>
      </c>
      <c r="K212" s="9">
        <f>ROUND(VLOOKUP(A212,'M5 Painel CSJT'!A:G,7,FALSE)*100,2)</f>
        <v>88.34</v>
      </c>
      <c r="L212" s="53">
        <f>VLOOKUP(A212,'M5 Painel CSJT'!A:D,4,FALSE)*100</f>
        <v>31.215161649944257</v>
      </c>
      <c r="M212" s="53">
        <f>VLOOKUP(A212,'M5 Painel CSJT'!A:E,5,FALSE)*100</f>
        <v>28.462157809983896</v>
      </c>
      <c r="N212" s="53">
        <f>VLOOKUP(A212,'M5 Painel CSJT'!A:F,6,FALSE)*100</f>
        <v>34.632683658170919</v>
      </c>
      <c r="O212" s="5">
        <f t="shared" si="18"/>
        <v>1.0537835481883127</v>
      </c>
    </row>
    <row r="213" spans="1:15" x14ac:dyDescent="0.35">
      <c r="A213" s="1" t="s">
        <v>204</v>
      </c>
      <c r="B213" s="73">
        <f>VLOOKUP(A213,'M1 Painel CSJT'!A:B,2,FALSE)*100</f>
        <v>103.45</v>
      </c>
      <c r="C213" s="8">
        <f t="shared" si="15"/>
        <v>1.0608080393765382</v>
      </c>
      <c r="D213" s="9">
        <f>VLOOKUP(A213,'M2 (prt1) Painel CSJT'!A:C,3,FALSE)*100</f>
        <v>106.12938401846171</v>
      </c>
      <c r="E213" s="74">
        <f>IFERROR(VLOOKUP(A213,'M2 (prt2) Painel CSJT'!A:B,2,FALSE)*100,"N/A")</f>
        <v>100</v>
      </c>
      <c r="F213" s="22">
        <f t="shared" si="19"/>
        <v>0.99882697722426506</v>
      </c>
      <c r="G213" s="8">
        <f t="shared" si="16"/>
        <v>1</v>
      </c>
      <c r="H213" s="9">
        <f>ROUND(VLOOKUP(A213,'M3 Painel CSJT'!A:G,6,FALSE)*100,2)</f>
        <v>67.67</v>
      </c>
      <c r="I213" s="74">
        <f>VLOOKUP(A213,'M3 Painel CSJT'!A:D,4,FALSE)*100</f>
        <v>42.400881057268727</v>
      </c>
      <c r="J213" s="8">
        <f t="shared" si="17"/>
        <v>0.90790175036335241</v>
      </c>
      <c r="K213" s="9">
        <f>ROUND(VLOOKUP(A213,'M5 Painel CSJT'!A:G,7,FALSE)*100,2)</f>
        <v>99.91</v>
      </c>
      <c r="L213" s="53">
        <f>VLOOKUP(A213,'M5 Painel CSJT'!A:D,4,FALSE)*100</f>
        <v>39.213842392326498</v>
      </c>
      <c r="M213" s="53">
        <f>VLOOKUP(A213,'M5 Painel CSJT'!A:E,5,FALSE)*100</f>
        <v>31.91218580973592</v>
      </c>
      <c r="N213" s="53">
        <f>VLOOKUP(A213,'M5 Painel CSJT'!A:F,6,FALSE)*100</f>
        <v>49.770009199632014</v>
      </c>
      <c r="O213" s="5">
        <f t="shared" si="18"/>
        <v>0.83883704819466565</v>
      </c>
    </row>
    <row r="214" spans="1:15" x14ac:dyDescent="0.35">
      <c r="A214" s="1" t="s">
        <v>205</v>
      </c>
      <c r="B214" s="73">
        <f>VLOOKUP(A214,'M1 Painel CSJT'!A:B,2,FALSE)*100</f>
        <v>94.39</v>
      </c>
      <c r="C214" s="8">
        <f t="shared" si="15"/>
        <v>0.96790401968826911</v>
      </c>
      <c r="D214" s="9">
        <f>VLOOKUP(A214,'M2 (prt1) Painel CSJT'!A:C,3,FALSE)*100</f>
        <v>106.38297872340425</v>
      </c>
      <c r="E214" s="74">
        <f>IFERROR(VLOOKUP(A214,'M2 (prt2) Painel CSJT'!A:B,2,FALSE)*100,"N/A")</f>
        <v>100</v>
      </c>
      <c r="F214" s="22">
        <f t="shared" si="19"/>
        <v>1.0012136605629132</v>
      </c>
      <c r="G214" s="8">
        <f t="shared" si="16"/>
        <v>1</v>
      </c>
      <c r="H214" s="9">
        <f>ROUND(VLOOKUP(A214,'M3 Painel CSJT'!A:G,6,FALSE)*100,2)</f>
        <v>92.63</v>
      </c>
      <c r="I214" s="74">
        <f>VLOOKUP(A214,'M3 Painel CSJT'!A:D,4,FALSE)*100</f>
        <v>50.544135429262397</v>
      </c>
      <c r="J214" s="8">
        <f t="shared" si="17"/>
        <v>1.0822678180873073</v>
      </c>
      <c r="K214" s="9">
        <f>ROUND(VLOOKUP(A214,'M5 Painel CSJT'!A:G,7,FALSE)*100,2)</f>
        <v>91.32</v>
      </c>
      <c r="L214" s="53">
        <f>VLOOKUP(A214,'M5 Painel CSJT'!A:D,4,FALSE)*100</f>
        <v>39.844660194174757</v>
      </c>
      <c r="M214" s="53">
        <f>VLOOKUP(A214,'M5 Painel CSJT'!A:E,5,FALSE)*100</f>
        <v>30.760412686282002</v>
      </c>
      <c r="N214" s="53">
        <f>VLOOKUP(A214,'M5 Painel CSJT'!A:F,6,FALSE)*100</f>
        <v>49.230161863403076</v>
      </c>
      <c r="O214" s="5">
        <f t="shared" si="18"/>
        <v>0.82555664022350161</v>
      </c>
    </row>
    <row r="215" spans="1:15" x14ac:dyDescent="0.35">
      <c r="A215" s="1" t="s">
        <v>206</v>
      </c>
      <c r="B215" s="73">
        <f>VLOOKUP(A215,'M1 Painel CSJT'!A:B,2,FALSE)*100</f>
        <v>94.740000000000009</v>
      </c>
      <c r="C215" s="8">
        <f t="shared" si="15"/>
        <v>0.97149302707137009</v>
      </c>
      <c r="D215" s="9">
        <f>VLOOKUP(A215,'M2 (prt1) Painel CSJT'!A:C,3,FALSE)*100</f>
        <v>106.38297872340425</v>
      </c>
      <c r="E215" s="74">
        <f>IFERROR(VLOOKUP(A215,'M2 (prt2) Painel CSJT'!A:B,2,FALSE)*100,"N/A")</f>
        <v>100</v>
      </c>
      <c r="F215" s="22">
        <f t="shared" si="19"/>
        <v>1.0012136605629132</v>
      </c>
      <c r="G215" s="8">
        <f t="shared" si="16"/>
        <v>1</v>
      </c>
      <c r="H215" s="9">
        <f>ROUND(VLOOKUP(A215,'M3 Painel CSJT'!A:G,6,FALSE)*100,2)</f>
        <v>83.77</v>
      </c>
      <c r="I215" s="74">
        <f>VLOOKUP(A215,'M3 Painel CSJT'!A:D,4,FALSE)*100</f>
        <v>43.776824034334766</v>
      </c>
      <c r="J215" s="8">
        <f t="shared" si="17"/>
        <v>0.93736389846332135</v>
      </c>
      <c r="K215" s="9">
        <f>ROUND(VLOOKUP(A215,'M5 Painel CSJT'!A:G,7,FALSE)*100,2)</f>
        <v>75.53</v>
      </c>
      <c r="L215" s="53">
        <f>VLOOKUP(A215,'M5 Painel CSJT'!A:D,4,FALSE)*100</f>
        <v>27.926029962546817</v>
      </c>
      <c r="M215" s="53">
        <f>VLOOKUP(A215,'M5 Painel CSJT'!A:E,5,FALSE)*100</f>
        <v>22.399654725938714</v>
      </c>
      <c r="N215" s="53">
        <f>VLOOKUP(A215,'M5 Painel CSJT'!A:F,6,FALSE)*100</f>
        <v>34.47570332480818</v>
      </c>
      <c r="O215" s="5">
        <f t="shared" si="18"/>
        <v>1.1778983208449625</v>
      </c>
    </row>
    <row r="216" spans="1:15" x14ac:dyDescent="0.35">
      <c r="A216" s="1" t="s">
        <v>207</v>
      </c>
      <c r="B216" s="73">
        <f>VLOOKUP(A216,'M1 Painel CSJT'!A:B,2,FALSE)*100</f>
        <v>92.36999999999999</v>
      </c>
      <c r="C216" s="8">
        <f t="shared" si="15"/>
        <v>0.94719031993437242</v>
      </c>
      <c r="D216" s="9">
        <f>VLOOKUP(A216,'M2 (prt1) Painel CSJT'!A:C,3,FALSE)*100</f>
        <v>106.2715829341651</v>
      </c>
      <c r="E216" s="74">
        <f>IFERROR(VLOOKUP(A216,'M2 (prt2) Painel CSJT'!A:B,2,FALSE)*100,"N/A")</f>
        <v>100</v>
      </c>
      <c r="F216" s="22">
        <f t="shared" si="19"/>
        <v>1.000165269295308</v>
      </c>
      <c r="G216" s="8">
        <f t="shared" si="16"/>
        <v>1</v>
      </c>
      <c r="H216" s="9">
        <f>ROUND(VLOOKUP(A216,'M3 Painel CSJT'!A:G,6,FALSE)*100,2)</f>
        <v>85.46</v>
      </c>
      <c r="I216" s="74">
        <f>VLOOKUP(A216,'M3 Painel CSJT'!A:D,4,FALSE)*100</f>
        <v>46.182040317654241</v>
      </c>
      <c r="J216" s="8">
        <f t="shared" si="17"/>
        <v>0.98886518851148741</v>
      </c>
      <c r="K216" s="9">
        <f>ROUND(VLOOKUP(A216,'M5 Painel CSJT'!A:G,7,FALSE)*100,2)</f>
        <v>84.32</v>
      </c>
      <c r="L216" s="53">
        <f>VLOOKUP(A216,'M5 Painel CSJT'!A:D,4,FALSE)*100</f>
        <v>38.924930491195553</v>
      </c>
      <c r="M216" s="53">
        <f>VLOOKUP(A216,'M5 Painel CSJT'!A:E,5,FALSE)*100</f>
        <v>30.820154468554616</v>
      </c>
      <c r="N216" s="53">
        <f>VLOOKUP(A216,'M5 Painel CSJT'!A:F,6,FALSE)*100</f>
        <v>47.159940209267567</v>
      </c>
      <c r="O216" s="5">
        <f t="shared" si="18"/>
        <v>0.84506313526212506</v>
      </c>
    </row>
    <row r="217" spans="1:15" x14ac:dyDescent="0.35">
      <c r="A217" s="1" t="s">
        <v>208</v>
      </c>
      <c r="B217" s="73">
        <f>VLOOKUP(A217,'M1 Painel CSJT'!A:B,2,FALSE)*100</f>
        <v>98.2</v>
      </c>
      <c r="C217" s="8">
        <f t="shared" si="15"/>
        <v>1.0069729286300246</v>
      </c>
      <c r="D217" s="9">
        <f>VLOOKUP(A217,'M2 (prt1) Painel CSJT'!A:C,3,FALSE)*100</f>
        <v>106.38297872340425</v>
      </c>
      <c r="E217" s="74">
        <f>IFERROR(VLOOKUP(A217,'M2 (prt2) Painel CSJT'!A:B,2,FALSE)*100,"N/A")</f>
        <v>100</v>
      </c>
      <c r="F217" s="22">
        <f t="shared" si="19"/>
        <v>1.0012136605629132</v>
      </c>
      <c r="G217" s="8">
        <f t="shared" si="16"/>
        <v>1</v>
      </c>
      <c r="H217" s="9">
        <f>ROUND(VLOOKUP(A217,'M3 Painel CSJT'!A:G,6,FALSE)*100,2)</f>
        <v>103.46</v>
      </c>
      <c r="I217" s="74">
        <f>VLOOKUP(A217,'M3 Painel CSJT'!A:D,4,FALSE)*100</f>
        <v>52.650602409638559</v>
      </c>
      <c r="J217" s="8">
        <f t="shared" si="17"/>
        <v>1.1273721888192043</v>
      </c>
      <c r="K217" s="9">
        <f>ROUND(VLOOKUP(A217,'M5 Painel CSJT'!A:G,7,FALSE)*100,2)</f>
        <v>88.77</v>
      </c>
      <c r="L217" s="53">
        <f>VLOOKUP(A217,'M5 Painel CSJT'!A:D,4,FALSE)*100</f>
        <v>23.992837958818264</v>
      </c>
      <c r="M217" s="53">
        <f>VLOOKUP(A217,'M5 Painel CSJT'!A:E,5,FALSE)*100</f>
        <v>26.625145971195018</v>
      </c>
      <c r="N217" s="53">
        <f>VLOOKUP(A217,'M5 Painel CSJT'!A:F,6,FALSE)*100</f>
        <v>20.431806213796737</v>
      </c>
      <c r="O217" s="5">
        <f t="shared" si="18"/>
        <v>1.3709934546805134</v>
      </c>
    </row>
    <row r="218" spans="1:15" x14ac:dyDescent="0.35">
      <c r="A218" s="1" t="s">
        <v>209</v>
      </c>
      <c r="B218" s="73">
        <f>VLOOKUP(A218,'M1 Painel CSJT'!A:B,2,FALSE)*100</f>
        <v>115.24000000000001</v>
      </c>
      <c r="C218" s="8">
        <f t="shared" si="15"/>
        <v>1.1817063166529944</v>
      </c>
      <c r="D218" s="9">
        <f>VLOOKUP(A218,'M2 (prt1) Painel CSJT'!A:C,3,FALSE)*100</f>
        <v>106.38297872340425</v>
      </c>
      <c r="E218" s="74">
        <f>IFERROR(VLOOKUP(A218,'M2 (prt2) Painel CSJT'!A:B,2,FALSE)*100,"N/A")</f>
        <v>100</v>
      </c>
      <c r="F218" s="22">
        <f t="shared" si="19"/>
        <v>1.0012136605629132</v>
      </c>
      <c r="G218" s="8">
        <f t="shared" si="16"/>
        <v>1</v>
      </c>
      <c r="H218" s="9">
        <f>ROUND(VLOOKUP(A218,'M3 Painel CSJT'!A:G,6,FALSE)*100,2)</f>
        <v>69.89</v>
      </c>
      <c r="I218" s="74">
        <f>VLOOKUP(A218,'M3 Painel CSJT'!A:D,4,FALSE)*100</f>
        <v>37.891019172552973</v>
      </c>
      <c r="J218" s="8">
        <f t="shared" si="17"/>
        <v>0.81133508955505096</v>
      </c>
      <c r="K218" s="9">
        <f>ROUND(VLOOKUP(A218,'M5 Painel CSJT'!A:G,7,FALSE)*100,2)</f>
        <v>110.81</v>
      </c>
      <c r="L218" s="53">
        <f>VLOOKUP(A218,'M5 Painel CSJT'!A:D,4,FALSE)*100</f>
        <v>29.173361899660776</v>
      </c>
      <c r="M218" s="53">
        <f>VLOOKUP(A218,'M5 Painel CSJT'!A:E,5,FALSE)*100</f>
        <v>20.524899057873487</v>
      </c>
      <c r="N218" s="53">
        <f>VLOOKUP(A218,'M5 Painel CSJT'!A:F,6,FALSE)*100</f>
        <v>38.950171167744394</v>
      </c>
      <c r="O218" s="5">
        <f t="shared" si="18"/>
        <v>1.1275362748347662</v>
      </c>
    </row>
    <row r="219" spans="1:15" x14ac:dyDescent="0.35">
      <c r="A219" s="1" t="s">
        <v>210</v>
      </c>
      <c r="B219" s="73">
        <f>VLOOKUP(A219,'M1 Painel CSJT'!A:B,2,FALSE)*100</f>
        <v>103.86999999999999</v>
      </c>
      <c r="C219" s="8">
        <f t="shared" si="15"/>
        <v>1.0651148482362591</v>
      </c>
      <c r="D219" s="9">
        <f>VLOOKUP(A219,'M2 (prt1) Painel CSJT'!A:C,3,FALSE)*100</f>
        <v>106.38297872340425</v>
      </c>
      <c r="E219" s="74">
        <f>IFERROR(VLOOKUP(A219,'M2 (prt2) Painel CSJT'!A:B,2,FALSE)*100,"N/A")</f>
        <v>100</v>
      </c>
      <c r="F219" s="22">
        <f t="shared" si="19"/>
        <v>1.0012136605629132</v>
      </c>
      <c r="G219" s="8">
        <f t="shared" si="16"/>
        <v>1</v>
      </c>
      <c r="H219" s="9">
        <f>ROUND(VLOOKUP(A219,'M3 Painel CSJT'!A:G,6,FALSE)*100,2)</f>
        <v>108.41</v>
      </c>
      <c r="I219" s="74">
        <f>VLOOKUP(A219,'M3 Painel CSJT'!A:D,4,FALSE)*100</f>
        <v>42.791762013729979</v>
      </c>
      <c r="J219" s="8">
        <f t="shared" si="17"/>
        <v>0.91627142324999711</v>
      </c>
      <c r="K219" s="9">
        <f>ROUND(VLOOKUP(A219,'M5 Painel CSJT'!A:G,7,FALSE)*100,2)</f>
        <v>90.37</v>
      </c>
      <c r="L219" s="53">
        <f>VLOOKUP(A219,'M5 Painel CSJT'!A:D,4,FALSE)*100</f>
        <v>25.630573248407647</v>
      </c>
      <c r="M219" s="53">
        <f>VLOOKUP(A219,'M5 Painel CSJT'!A:E,5,FALSE)*100</f>
        <v>19.215463331438318</v>
      </c>
      <c r="N219" s="53">
        <f>VLOOKUP(A219,'M5 Painel CSJT'!A:F,6,FALSE)*100</f>
        <v>30.840258541089565</v>
      </c>
      <c r="O219" s="5">
        <f t="shared" si="18"/>
        <v>1.2833900936177312</v>
      </c>
    </row>
    <row r="220" spans="1:15" x14ac:dyDescent="0.35">
      <c r="A220" s="1" t="s">
        <v>211</v>
      </c>
      <c r="B220" s="73">
        <f>VLOOKUP(A220,'M1 Painel CSJT'!A:B,2,FALSE)*100</f>
        <v>94.54</v>
      </c>
      <c r="C220" s="8">
        <f t="shared" si="15"/>
        <v>0.96944216570959818</v>
      </c>
      <c r="D220" s="9">
        <f>VLOOKUP(A220,'M2 (prt1) Painel CSJT'!A:C,3,FALSE)*100</f>
        <v>106.38297872340425</v>
      </c>
      <c r="E220" s="74">
        <f>IFERROR(VLOOKUP(A220,'M2 (prt2) Painel CSJT'!A:B,2,FALSE)*100,"N/A")</f>
        <v>100</v>
      </c>
      <c r="F220" s="22">
        <f t="shared" si="19"/>
        <v>1.0012136605629132</v>
      </c>
      <c r="G220" s="8">
        <f t="shared" si="16"/>
        <v>1</v>
      </c>
      <c r="H220" s="9">
        <f>ROUND(VLOOKUP(A220,'M3 Painel CSJT'!A:G,6,FALSE)*100,2)</f>
        <v>126.53</v>
      </c>
      <c r="I220" s="74">
        <f>VLOOKUP(A220,'M3 Painel CSJT'!A:D,4,FALSE)*100</f>
        <v>49.871023215821154</v>
      </c>
      <c r="J220" s="8">
        <f t="shared" si="17"/>
        <v>1.0678549157716963</v>
      </c>
      <c r="K220" s="9">
        <f>ROUND(VLOOKUP(A220,'M5 Painel CSJT'!A:G,7,FALSE)*100,2)</f>
        <v>91.86</v>
      </c>
      <c r="L220" s="53">
        <f>VLOOKUP(A220,'M5 Painel CSJT'!A:D,4,FALSE)*100</f>
        <v>26.450116009280745</v>
      </c>
      <c r="M220" s="53">
        <f>VLOOKUP(A220,'M5 Painel CSJT'!A:E,5,FALSE)*100</f>
        <v>24.454392837157247</v>
      </c>
      <c r="N220" s="53">
        <f>VLOOKUP(A220,'M5 Painel CSJT'!A:F,6,FALSE)*100</f>
        <v>28.154875717017209</v>
      </c>
      <c r="O220" s="5">
        <f t="shared" si="18"/>
        <v>1.2436249349230921</v>
      </c>
    </row>
    <row r="221" spans="1:15" x14ac:dyDescent="0.35">
      <c r="A221" s="1" t="s">
        <v>212</v>
      </c>
      <c r="B221" s="73">
        <f>VLOOKUP(A221,'M1 Painel CSJT'!A:B,2,FALSE)*100</f>
        <v>97.64</v>
      </c>
      <c r="C221" s="8">
        <f t="shared" si="15"/>
        <v>1.0012305168170632</v>
      </c>
      <c r="D221" s="9">
        <f>VLOOKUP(A221,'M2 (prt1) Painel CSJT'!A:C,3,FALSE)*100</f>
        <v>106.38297872340425</v>
      </c>
      <c r="E221" s="74">
        <f>IFERROR(VLOOKUP(A221,'M2 (prt2) Painel CSJT'!A:B,2,FALSE)*100,"N/A")</f>
        <v>100</v>
      </c>
      <c r="F221" s="22">
        <f t="shared" si="19"/>
        <v>1.0012136605629132</v>
      </c>
      <c r="G221" s="8">
        <f t="shared" si="16"/>
        <v>1</v>
      </c>
      <c r="H221" s="9">
        <f>ROUND(VLOOKUP(A221,'M3 Painel CSJT'!A:G,6,FALSE)*100,2)</f>
        <v>91.19</v>
      </c>
      <c r="I221" s="74">
        <f>VLOOKUP(A221,'M3 Painel CSJT'!A:D,4,FALSE)*100</f>
        <v>43.849972421400999</v>
      </c>
      <c r="J221" s="8">
        <f t="shared" si="17"/>
        <v>0.93893017602637452</v>
      </c>
      <c r="K221" s="9">
        <f>ROUND(VLOOKUP(A221,'M5 Painel CSJT'!A:G,7,FALSE)*100,2)</f>
        <v>85.28</v>
      </c>
      <c r="L221" s="53">
        <f>VLOOKUP(A221,'M5 Painel CSJT'!A:D,4,FALSE)*100</f>
        <v>28.28131680205216</v>
      </c>
      <c r="M221" s="53">
        <f>VLOOKUP(A221,'M5 Painel CSJT'!A:E,5,FALSE)*100</f>
        <v>24.331654397520342</v>
      </c>
      <c r="N221" s="53">
        <f>VLOOKUP(A221,'M5 Painel CSJT'!A:F,6,FALSE)*100</f>
        <v>33.142584644730569</v>
      </c>
      <c r="O221" s="5">
        <f t="shared" si="18"/>
        <v>1.1631008566886509</v>
      </c>
    </row>
    <row r="222" spans="1:15" x14ac:dyDescent="0.35">
      <c r="A222" s="1" t="s">
        <v>213</v>
      </c>
      <c r="B222" s="73">
        <f>VLOOKUP(A222,'M1 Painel CSJT'!A:B,2,FALSE)*100</f>
        <v>96.84</v>
      </c>
      <c r="C222" s="8">
        <f t="shared" si="15"/>
        <v>0.99302707136997548</v>
      </c>
      <c r="D222" s="9">
        <f>VLOOKUP(A222,'M2 (prt1) Painel CSJT'!A:C,3,FALSE)*100</f>
        <v>106.38297872340425</v>
      </c>
      <c r="E222" s="74">
        <f>IFERROR(VLOOKUP(A222,'M2 (prt2) Painel CSJT'!A:B,2,FALSE)*100,"N/A")</f>
        <v>100</v>
      </c>
      <c r="F222" s="22">
        <f t="shared" si="19"/>
        <v>1.0012136605629132</v>
      </c>
      <c r="G222" s="8">
        <f t="shared" si="16"/>
        <v>1</v>
      </c>
      <c r="H222" s="9">
        <f>ROUND(VLOOKUP(A222,'M3 Painel CSJT'!A:G,6,FALSE)*100,2)</f>
        <v>108.62</v>
      </c>
      <c r="I222" s="74">
        <f>VLOOKUP(A222,'M3 Painel CSJT'!A:D,4,FALSE)*100</f>
        <v>49.173553719008268</v>
      </c>
      <c r="J222" s="8">
        <f t="shared" si="17"/>
        <v>1.0529204672132761</v>
      </c>
      <c r="K222" s="9">
        <f>ROUND(VLOOKUP(A222,'M5 Painel CSJT'!A:G,7,FALSE)*100,2)</f>
        <v>93.56</v>
      </c>
      <c r="L222" s="53">
        <f>VLOOKUP(A222,'M5 Painel CSJT'!A:D,4,FALSE)*100</f>
        <v>25.569450647610541</v>
      </c>
      <c r="M222" s="53">
        <f>VLOOKUP(A222,'M5 Painel CSJT'!A:E,5,FALSE)*100</f>
        <v>26.902173913043477</v>
      </c>
      <c r="N222" s="53">
        <f>VLOOKUP(A222,'M5 Painel CSJT'!A:F,6,FALSE)*100</f>
        <v>23.76445846477392</v>
      </c>
      <c r="O222" s="5">
        <f t="shared" si="18"/>
        <v>1.2864579788625199</v>
      </c>
    </row>
    <row r="223" spans="1:15" x14ac:dyDescent="0.35">
      <c r="A223" s="1" t="s">
        <v>214</v>
      </c>
      <c r="B223" s="73">
        <f>VLOOKUP(A223,'M1 Painel CSJT'!A:B,2,FALSE)*100</f>
        <v>99.15</v>
      </c>
      <c r="C223" s="8">
        <f t="shared" si="15"/>
        <v>1.0167145200984415</v>
      </c>
      <c r="D223" s="9">
        <f>VLOOKUP(A223,'M2 (prt1) Painel CSJT'!A:C,3,FALSE)*100</f>
        <v>106.38297872340425</v>
      </c>
      <c r="E223" s="74">
        <f>IFERROR(VLOOKUP(A223,'M2 (prt2) Painel CSJT'!A:B,2,FALSE)*100,"N/A")</f>
        <v>100</v>
      </c>
      <c r="F223" s="22">
        <f t="shared" si="19"/>
        <v>1.0012136605629132</v>
      </c>
      <c r="G223" s="8">
        <f t="shared" si="16"/>
        <v>1</v>
      </c>
      <c r="H223" s="9">
        <f>ROUND(VLOOKUP(A223,'M3 Painel CSJT'!A:G,6,FALSE)*100,2)</f>
        <v>78.209999999999994</v>
      </c>
      <c r="I223" s="74">
        <f>VLOOKUP(A223,'M3 Painel CSJT'!A:D,4,FALSE)*100</f>
        <v>46.223958333333329</v>
      </c>
      <c r="J223" s="8">
        <f t="shared" si="17"/>
        <v>0.98976275098796995</v>
      </c>
      <c r="K223" s="9">
        <f>ROUND(VLOOKUP(A223,'M5 Painel CSJT'!A:G,7,FALSE)*100,2)</f>
        <v>119.38</v>
      </c>
      <c r="L223" s="53">
        <f>VLOOKUP(A223,'M5 Painel CSJT'!A:D,4,FALSE)*100</f>
        <v>32.371421922271352</v>
      </c>
      <c r="M223" s="53">
        <f>VLOOKUP(A223,'M5 Painel CSJT'!A:E,5,FALSE)*100</f>
        <v>28.202247191011239</v>
      </c>
      <c r="N223" s="53">
        <f>VLOOKUP(A223,'M5 Painel CSJT'!A:F,6,FALSE)*100</f>
        <v>39.213275968039333</v>
      </c>
      <c r="O223" s="5">
        <f t="shared" si="18"/>
        <v>1.0161439271877986</v>
      </c>
    </row>
    <row r="224" spans="1:15" ht="16" thickBot="1" x14ac:dyDescent="0.4">
      <c r="A224" s="6" t="s">
        <v>215</v>
      </c>
      <c r="B224" s="73">
        <f>VLOOKUP(A224,'M1 Painel CSJT'!A:B,2,FALSE)*100</f>
        <v>94.81</v>
      </c>
      <c r="C224" s="8">
        <f t="shared" si="15"/>
        <v>0.97221082854799024</v>
      </c>
      <c r="D224" s="9">
        <f>VLOOKUP(A224,'M2 (prt1) Painel CSJT'!A:C,3,FALSE)*100</f>
        <v>106.22968912870195</v>
      </c>
      <c r="E224" s="74">
        <f>IFERROR(VLOOKUP(A224,'M2 (prt2) Painel CSJT'!A:B,2,FALSE)*100,"N/A")</f>
        <v>100</v>
      </c>
      <c r="F224" s="22">
        <f t="shared" si="19"/>
        <v>0.99977098958227506</v>
      </c>
      <c r="G224" s="8">
        <f t="shared" si="16"/>
        <v>1</v>
      </c>
      <c r="H224" s="9">
        <f>ROUND(VLOOKUP(A224,'M3 Painel CSJT'!A:G,6,FALSE)*100,2)</f>
        <v>85.01</v>
      </c>
      <c r="I224" s="74">
        <f>VLOOKUP(A224,'M3 Painel CSJT'!A:D,4,FALSE)*100</f>
        <v>54.172366621067034</v>
      </c>
      <c r="J224" s="8">
        <f t="shared" si="17"/>
        <v>1.1599567096297543</v>
      </c>
      <c r="K224" s="9">
        <f>ROUND(VLOOKUP(A224,'M5 Painel CSJT'!A:G,7,FALSE)*100,2)</f>
        <v>83.9</v>
      </c>
      <c r="L224" s="53">
        <f>VLOOKUP(A224,'M5 Painel CSJT'!A:D,4,FALSE)*100</f>
        <v>30.194959581550169</v>
      </c>
      <c r="M224" s="53">
        <f>VLOOKUP(A224,'M5 Painel CSJT'!A:E,5,FALSE)*100</f>
        <v>31.461601981833198</v>
      </c>
      <c r="N224" s="53">
        <f>VLOOKUP(A224,'M5 Painel CSJT'!A:F,6,FALSE)*100</f>
        <v>28.475336322869953</v>
      </c>
      <c r="O224" s="7">
        <f t="shared" si="18"/>
        <v>1.0893879063460985</v>
      </c>
    </row>
    <row r="225" spans="1:15" ht="16.5" customHeight="1" thickBot="1" x14ac:dyDescent="0.3">
      <c r="A225" s="16" t="s">
        <v>246</v>
      </c>
      <c r="B225" s="75">
        <f>VLOOKUP(A225,'M1 Painel CSJT'!A:B,2,FALSE)*100</f>
        <v>97.52</v>
      </c>
      <c r="C225" s="11" t="s">
        <v>220</v>
      </c>
      <c r="D225" s="75">
        <f>VLOOKUP(A225,'M2 (prt1) Painel CSJT'!A:C,3,FALSE)*100</f>
        <v>106.25402240675828</v>
      </c>
      <c r="E225" s="75">
        <f>IFERROR(VLOOKUP(A225,'M2 (prt2) Painel CSJT'!A:B,2,FALSE)*100,"N/A")</f>
        <v>100</v>
      </c>
      <c r="F225" s="21" t="s">
        <v>220</v>
      </c>
      <c r="G225" s="21" t="s">
        <v>220</v>
      </c>
      <c r="H225" s="11">
        <f>ROUND(VLOOKUP(A225,'M3 Painel CSJT'!A:G,6,FALSE)*100,2)</f>
        <v>97.42</v>
      </c>
      <c r="I225" s="75">
        <f>VLOOKUP(A225,'M3 Painel CSJT'!A:D,4,FALSE)*100</f>
        <v>46.702058940077407</v>
      </c>
      <c r="J225" s="10" t="s">
        <v>220</v>
      </c>
      <c r="K225" s="11">
        <f>ROUND(VLOOKUP(A225,'M5 Painel CSJT'!A:G,7,FALSE)*100,2)</f>
        <v>97.99</v>
      </c>
      <c r="L225" s="11">
        <f>VLOOKUP(A225,'M5 Painel CSJT'!A:D,4,FALSE)*100</f>
        <v>32.894023800750006</v>
      </c>
      <c r="M225" s="11">
        <f>VLOOKUP(A225,'M5 Painel CSJT'!A:E,5,FALSE)*100</f>
        <v>29.880363338505489</v>
      </c>
      <c r="N225" s="11">
        <f>VLOOKUP(A225,'M5 Painel CSJT'!A:F,6,FALSE)*100</f>
        <v>36.169308071861664</v>
      </c>
      <c r="O225" s="10" t="s">
        <v>220</v>
      </c>
    </row>
    <row r="226" spans="1:15" x14ac:dyDescent="0.3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D227" s="2"/>
      <c r="E227" s="2"/>
      <c r="F227" s="2"/>
    </row>
    <row r="228" spans="1:15" x14ac:dyDescent="0.35">
      <c r="D228" s="2"/>
      <c r="E228" s="2"/>
      <c r="F228" s="2"/>
    </row>
    <row r="229" spans="1:15" x14ac:dyDescent="0.35">
      <c r="D229" s="2"/>
      <c r="E229" s="2"/>
      <c r="F229" s="2"/>
    </row>
    <row r="230" spans="1:15" x14ac:dyDescent="0.35">
      <c r="D230" s="2"/>
      <c r="E230" s="2"/>
      <c r="F230" s="2"/>
    </row>
  </sheetData>
  <autoFilter ref="A7:O225" xr:uid="{00000000-0009-0000-0000-000000000000}">
    <sortState xmlns:xlrd2="http://schemas.microsoft.com/office/spreadsheetml/2017/richdata2" ref="A9:L225">
      <sortCondition ref="A7"/>
    </sortState>
  </autoFilter>
  <mergeCells count="8">
    <mergeCell ref="A6:A7"/>
    <mergeCell ref="Q1:V1"/>
    <mergeCell ref="B6:C6"/>
    <mergeCell ref="D6:G6"/>
    <mergeCell ref="H6:J6"/>
    <mergeCell ref="K6:O6"/>
    <mergeCell ref="K3:O3"/>
    <mergeCell ref="B3:J5"/>
  </mergeCells>
  <conditionalFormatting sqref="F8:F224">
    <cfRule type="iconSet" priority="1">
      <iconSet iconSet="3Symbols" showValue="0">
        <cfvo type="percent" val="0"/>
        <cfvo type="num" val="0.85"/>
        <cfvo type="num" val="1"/>
      </iconSet>
    </cfRule>
  </conditionalFormatting>
  <conditionalFormatting sqref="K5">
    <cfRule type="iconSet" priority="2">
      <iconSet iconSet="3Symbols" showValue="0">
        <cfvo type="percent" val="0"/>
        <cfvo type="num" val="0.85"/>
        <cfvo type="num" val="1"/>
      </iconSet>
    </cfRule>
  </conditionalFormatting>
  <conditionalFormatting sqref="O4">
    <cfRule type="iconSet" priority="3">
      <iconSet iconSet="3Symbols" showValue="0">
        <cfvo type="percent" val="0"/>
        <cfvo type="num" val="0.85"/>
        <cfvo type="num" val="1"/>
      </iconSet>
    </cfRule>
  </conditionalFormatting>
  <conditionalFormatting sqref="O5">
    <cfRule type="iconSet" priority="4">
      <iconSet iconSet="3Symbols" showValue="0">
        <cfvo type="percent" val="0"/>
        <cfvo type="num" val="0.85"/>
        <cfvo type="num" val="1"/>
      </iconSet>
    </cfRule>
  </conditionalFormatting>
  <conditionalFormatting sqref="O8:O224 C8:C224 J8:J224 G8:G224">
    <cfRule type="iconSet" priority="12">
      <iconSet iconSet="3Symbols" showValue="0">
        <cfvo type="percent" val="0"/>
        <cfvo type="num" val="0.85"/>
        <cfvo type="num" val="1"/>
      </iconSet>
    </cfRule>
  </conditionalFormatting>
  <conditionalFormatting sqref="R3">
    <cfRule type="iconSet" priority="9">
      <iconSet iconSet="3Symbols" showValue="0">
        <cfvo type="percent" val="0"/>
        <cfvo type="num" val="0.85"/>
        <cfvo type="num" val="1"/>
      </iconSet>
    </cfRule>
  </conditionalFormatting>
  <conditionalFormatting sqref="R4">
    <cfRule type="iconSet" priority="6">
      <iconSet iconSet="3Symbols" showValue="0">
        <cfvo type="percent" val="0"/>
        <cfvo type="num" val="0.85"/>
        <cfvo type="num" val="1"/>
      </iconSet>
    </cfRule>
  </conditionalFormatting>
  <conditionalFormatting sqref="R5">
    <cfRule type="iconSet" priority="5">
      <iconSet iconSet="3Symbols" showValue="0">
        <cfvo type="percent" val="0"/>
        <cfvo type="num" val="0.85"/>
        <cfvo type="num" val="1"/>
      </iconSet>
    </cfRule>
  </conditionalFormatting>
  <pageMargins left="0.51181102362204722" right="0.51181102362204722" top="0.78740157480314965" bottom="0.78740157480314965" header="0.31496062992125984" footer="0.31496062992125984"/>
  <pageSetup paperSize="9" scale="84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" id="{3F3BC991-077F-4951-8538-AD7841FDB483}">
            <x14:iconSet iconSet="4TrafficLights" showValue="0" custom="1">
              <x14:cfvo type="percent">
                <xm:f>0</xm:f>
              </x14:cfvo>
              <x14:cfvo type="num">
                <xm:f>5</xm:f>
              </x14:cfvo>
              <x14:cfvo type="num">
                <xm:f>7</xm:f>
              </x14:cfvo>
              <x14:cfvo type="num">
                <xm:f>10</xm:f>
              </x14:cfvo>
              <x14:cfIcon iconSet="3TrafficLights1" iconId="0"/>
              <x14:cfIcon iconSet="4RedToBlack" iconId="2"/>
              <x14:cfIcon iconSet="3TrafficLights1" iconId="1"/>
              <x14:cfIcon iconSet="3TrafficLights1" iconId="2"/>
            </x14:iconSet>
          </x14:cfRule>
          <xm:sqref>D227:F230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19"/>
  <sheetViews>
    <sheetView workbookViewId="0">
      <pane xSplit="1" ySplit="1" topLeftCell="B134" activePane="bottomRight" state="frozen"/>
      <selection pane="topRight" activeCell="B1" sqref="B1"/>
      <selection pane="bottomLeft" activeCell="A2" sqref="A2"/>
      <selection pane="bottomRight" activeCell="H2" sqref="H2:N219"/>
    </sheetView>
  </sheetViews>
  <sheetFormatPr defaultColWidth="9.1796875" defaultRowHeight="14.5" x14ac:dyDescent="0.25"/>
  <cols>
    <col min="1" max="1" width="32" style="57" bestFit="1" customWidth="1"/>
    <col min="2" max="3" width="11.7265625" style="57" customWidth="1"/>
    <col min="4" max="4" width="11.7265625" style="58" customWidth="1"/>
    <col min="5" max="9" width="11.7265625" style="57" customWidth="1"/>
    <col min="10" max="11" width="13.7265625" style="57" customWidth="1"/>
    <col min="12" max="12" width="11.7265625" style="57" customWidth="1"/>
    <col min="13" max="13" width="13.7265625" style="57" customWidth="1"/>
    <col min="14" max="14" width="11.7265625" style="57" customWidth="1"/>
    <col min="15" max="16384" width="9.1796875" style="57"/>
  </cols>
  <sheetData>
    <row r="1" spans="1:17" s="104" customFormat="1" ht="52.5" thickBot="1" x14ac:dyDescent="0.3">
      <c r="A1" s="26" t="s">
        <v>230</v>
      </c>
      <c r="B1" s="26" t="s">
        <v>233</v>
      </c>
      <c r="C1" s="26" t="s">
        <v>231</v>
      </c>
      <c r="D1" s="26" t="s">
        <v>232</v>
      </c>
      <c r="E1" s="26" t="s">
        <v>283</v>
      </c>
      <c r="F1" s="26" t="s">
        <v>277</v>
      </c>
      <c r="G1" s="26" t="s">
        <v>247</v>
      </c>
      <c r="H1" s="26" t="s">
        <v>284</v>
      </c>
      <c r="I1" s="26" t="s">
        <v>285</v>
      </c>
      <c r="J1" s="127" t="s">
        <v>286</v>
      </c>
      <c r="K1" s="26" t="s">
        <v>287</v>
      </c>
      <c r="L1" s="26" t="s">
        <v>288</v>
      </c>
      <c r="M1" s="26" t="s">
        <v>289</v>
      </c>
      <c r="N1" s="26" t="s">
        <v>290</v>
      </c>
    </row>
    <row r="2" spans="1:17" x14ac:dyDescent="0.35">
      <c r="A2" s="57" t="s">
        <v>4</v>
      </c>
      <c r="B2" s="137">
        <v>0.80920000000000003</v>
      </c>
      <c r="C2" s="61">
        <v>2543</v>
      </c>
      <c r="D2" s="123">
        <v>2058</v>
      </c>
      <c r="E2" s="4">
        <v>485</v>
      </c>
      <c r="F2" s="121">
        <v>0.30092024539877299</v>
      </c>
      <c r="G2" s="60">
        <f>B2/B$219</f>
        <v>0.82977850697292865</v>
      </c>
      <c r="H2" s="66">
        <v>9</v>
      </c>
      <c r="I2" s="66">
        <v>2530</v>
      </c>
      <c r="J2" s="66">
        <v>63</v>
      </c>
      <c r="K2" s="66">
        <v>60</v>
      </c>
      <c r="L2" s="66">
        <v>2049</v>
      </c>
      <c r="M2" s="66">
        <v>33</v>
      </c>
      <c r="N2" s="128">
        <v>77</v>
      </c>
      <c r="P2" s="142">
        <v>0.80928037750688164</v>
      </c>
      <c r="Q2" s="142">
        <f>TRUNC(P2,4)</f>
        <v>0.80920000000000003</v>
      </c>
    </row>
    <row r="3" spans="1:17" x14ac:dyDescent="0.35">
      <c r="A3" s="111" t="s">
        <v>5</v>
      </c>
      <c r="B3" s="138">
        <v>0.90769999999999995</v>
      </c>
      <c r="C3" s="66">
        <v>2689</v>
      </c>
      <c r="D3" s="124">
        <v>2441</v>
      </c>
      <c r="E3" s="112">
        <v>248</v>
      </c>
      <c r="F3" s="125">
        <v>0.39672293942403175</v>
      </c>
      <c r="G3" s="113">
        <f t="shared" ref="G3:G66" si="0">B3/B$219</f>
        <v>0.93078342904019684</v>
      </c>
      <c r="H3" s="61">
        <v>10</v>
      </c>
      <c r="I3" s="61">
        <v>2692</v>
      </c>
      <c r="J3" s="61">
        <v>15</v>
      </c>
      <c r="K3" s="61">
        <v>107</v>
      </c>
      <c r="L3" s="61">
        <v>2431</v>
      </c>
      <c r="M3" s="61">
        <v>71</v>
      </c>
      <c r="N3" s="129">
        <v>54</v>
      </c>
      <c r="P3" s="142">
        <v>0.90777240609892151</v>
      </c>
      <c r="Q3" s="142">
        <f t="shared" ref="Q3:Q66" si="1">TRUNC(P3,4)</f>
        <v>0.90769999999999995</v>
      </c>
    </row>
    <row r="4" spans="1:17" x14ac:dyDescent="0.35">
      <c r="A4" s="57" t="s">
        <v>6</v>
      </c>
      <c r="B4" s="137">
        <v>1.0210999999999999</v>
      </c>
      <c r="C4" s="61">
        <v>2698</v>
      </c>
      <c r="D4" s="123">
        <v>2755</v>
      </c>
      <c r="E4" s="4">
        <v>-57</v>
      </c>
      <c r="F4" s="126">
        <v>0.32681840672934193</v>
      </c>
      <c r="G4" s="60">
        <f t="shared" si="0"/>
        <v>1.0470672682526661</v>
      </c>
      <c r="H4" s="66">
        <v>21</v>
      </c>
      <c r="I4" s="66">
        <v>2754</v>
      </c>
      <c r="J4" s="66">
        <v>12</v>
      </c>
      <c r="K4" s="66">
        <v>107</v>
      </c>
      <c r="L4" s="66">
        <v>2734</v>
      </c>
      <c r="M4" s="66">
        <v>135</v>
      </c>
      <c r="N4" s="128">
        <v>40</v>
      </c>
      <c r="P4" s="142">
        <v>1.0211267605633803</v>
      </c>
      <c r="Q4" s="142">
        <f t="shared" si="1"/>
        <v>1.0210999999999999</v>
      </c>
    </row>
    <row r="5" spans="1:17" x14ac:dyDescent="0.35">
      <c r="A5" s="111" t="s">
        <v>7</v>
      </c>
      <c r="B5" s="138">
        <v>1.0313000000000001</v>
      </c>
      <c r="C5" s="66">
        <v>2682</v>
      </c>
      <c r="D5" s="124">
        <v>2766</v>
      </c>
      <c r="E5" s="112">
        <v>-84</v>
      </c>
      <c r="F5" s="125">
        <v>0.29129206267659902</v>
      </c>
      <c r="G5" s="113">
        <f t="shared" si="0"/>
        <v>1.0575266611977032</v>
      </c>
      <c r="H5" s="61">
        <v>9</v>
      </c>
      <c r="I5" s="61">
        <v>2665</v>
      </c>
      <c r="J5" s="61">
        <v>43</v>
      </c>
      <c r="K5" s="61">
        <v>99</v>
      </c>
      <c r="L5" s="61">
        <v>2757</v>
      </c>
      <c r="M5" s="61">
        <v>49</v>
      </c>
      <c r="N5" s="129">
        <v>76</v>
      </c>
      <c r="P5" s="142">
        <v>1.0313199105145414</v>
      </c>
      <c r="Q5" s="142">
        <f t="shared" si="1"/>
        <v>1.0313000000000001</v>
      </c>
    </row>
    <row r="6" spans="1:17" x14ac:dyDescent="0.35">
      <c r="A6" s="57" t="s">
        <v>8</v>
      </c>
      <c r="B6" s="137">
        <v>1.0477000000000001</v>
      </c>
      <c r="C6" s="61">
        <v>2641</v>
      </c>
      <c r="D6" s="123">
        <v>2767</v>
      </c>
      <c r="E6" s="4">
        <v>-126</v>
      </c>
      <c r="F6" s="126">
        <v>0.30305343511450383</v>
      </c>
      <c r="G6" s="60">
        <f t="shared" si="0"/>
        <v>1.0743437243642331</v>
      </c>
      <c r="H6" s="66">
        <v>9</v>
      </c>
      <c r="I6" s="66">
        <v>2706</v>
      </c>
      <c r="J6" s="66">
        <v>16</v>
      </c>
      <c r="K6" s="66">
        <v>84</v>
      </c>
      <c r="L6" s="66">
        <v>2758</v>
      </c>
      <c r="M6" s="66">
        <v>107</v>
      </c>
      <c r="N6" s="128">
        <v>58</v>
      </c>
      <c r="P6" s="142">
        <v>1.0477092010602045</v>
      </c>
      <c r="Q6" s="142">
        <f t="shared" si="1"/>
        <v>1.0477000000000001</v>
      </c>
    </row>
    <row r="7" spans="1:17" x14ac:dyDescent="0.35">
      <c r="A7" s="111" t="s">
        <v>9</v>
      </c>
      <c r="B7" s="138">
        <v>1.1093999999999999</v>
      </c>
      <c r="C7" s="66">
        <v>2705</v>
      </c>
      <c r="D7" s="124">
        <v>3001</v>
      </c>
      <c r="E7" s="112">
        <v>-296</v>
      </c>
      <c r="F7" s="125">
        <v>0.34627901931004557</v>
      </c>
      <c r="G7" s="113">
        <f t="shared" si="0"/>
        <v>1.1376127973748975</v>
      </c>
      <c r="H7" s="61">
        <v>2</v>
      </c>
      <c r="I7" s="61">
        <v>2736</v>
      </c>
      <c r="J7" s="61">
        <v>21</v>
      </c>
      <c r="K7" s="61">
        <v>83</v>
      </c>
      <c r="L7" s="61">
        <v>2999</v>
      </c>
      <c r="M7" s="61">
        <v>84</v>
      </c>
      <c r="N7" s="129">
        <v>51</v>
      </c>
      <c r="P7" s="142">
        <v>1.1094269870609981</v>
      </c>
      <c r="Q7" s="142">
        <f t="shared" si="1"/>
        <v>1.1093999999999999</v>
      </c>
    </row>
    <row r="8" spans="1:17" x14ac:dyDescent="0.35">
      <c r="A8" s="57" t="s">
        <v>10</v>
      </c>
      <c r="B8" s="137">
        <v>0.86460000000000004</v>
      </c>
      <c r="C8" s="61">
        <v>1581</v>
      </c>
      <c r="D8" s="123">
        <v>1367</v>
      </c>
      <c r="E8" s="4">
        <v>214</v>
      </c>
      <c r="F8" s="126">
        <v>0.35271687321258344</v>
      </c>
      <c r="G8" s="60">
        <f t="shared" si="0"/>
        <v>0.88658736669401161</v>
      </c>
      <c r="H8" s="66">
        <v>6</v>
      </c>
      <c r="I8" s="66">
        <v>1587</v>
      </c>
      <c r="J8" s="66">
        <v>30</v>
      </c>
      <c r="K8" s="66">
        <v>45</v>
      </c>
      <c r="L8" s="66">
        <v>1361</v>
      </c>
      <c r="M8" s="66">
        <v>39</v>
      </c>
      <c r="N8" s="128">
        <v>42</v>
      </c>
      <c r="P8" s="142">
        <v>0.86464263124604679</v>
      </c>
      <c r="Q8" s="142">
        <f t="shared" si="1"/>
        <v>0.86460000000000004</v>
      </c>
    </row>
    <row r="9" spans="1:17" x14ac:dyDescent="0.35">
      <c r="A9" s="111" t="s">
        <v>11</v>
      </c>
      <c r="B9" s="138">
        <v>0.92979999999999996</v>
      </c>
      <c r="C9" s="66">
        <v>4503</v>
      </c>
      <c r="D9" s="124">
        <v>4187</v>
      </c>
      <c r="E9" s="112">
        <v>316</v>
      </c>
      <c r="F9" s="125">
        <v>0.48231983359843389</v>
      </c>
      <c r="G9" s="113">
        <f t="shared" si="0"/>
        <v>0.9534454470877769</v>
      </c>
      <c r="H9" s="61">
        <v>19</v>
      </c>
      <c r="I9" s="61">
        <v>4437</v>
      </c>
      <c r="J9" s="61">
        <v>20</v>
      </c>
      <c r="K9" s="61">
        <v>106</v>
      </c>
      <c r="L9" s="61">
        <v>4168</v>
      </c>
      <c r="M9" s="61">
        <v>44</v>
      </c>
      <c r="N9" s="129">
        <v>16</v>
      </c>
      <c r="P9" s="142">
        <v>0.92982456140350878</v>
      </c>
      <c r="Q9" s="142">
        <f t="shared" si="1"/>
        <v>0.92979999999999996</v>
      </c>
    </row>
    <row r="10" spans="1:17" x14ac:dyDescent="0.35">
      <c r="A10" s="57" t="s">
        <v>12</v>
      </c>
      <c r="B10" s="137">
        <v>0.97950000000000004</v>
      </c>
      <c r="C10" s="61">
        <v>1610</v>
      </c>
      <c r="D10" s="123">
        <v>1577</v>
      </c>
      <c r="E10" s="4">
        <v>33</v>
      </c>
      <c r="F10" s="126">
        <v>0.19322392800423505</v>
      </c>
      <c r="G10" s="60">
        <f t="shared" si="0"/>
        <v>1.0044093519278097</v>
      </c>
      <c r="H10" s="66">
        <v>2</v>
      </c>
      <c r="I10" s="66">
        <v>1645</v>
      </c>
      <c r="J10" s="66">
        <v>71</v>
      </c>
      <c r="K10" s="66">
        <v>44</v>
      </c>
      <c r="L10" s="66">
        <v>1575</v>
      </c>
      <c r="M10" s="66">
        <v>64</v>
      </c>
      <c r="N10" s="128">
        <v>86</v>
      </c>
      <c r="P10" s="142">
        <v>0.97950310559006215</v>
      </c>
      <c r="Q10" s="142">
        <f t="shared" si="1"/>
        <v>0.97950000000000004</v>
      </c>
    </row>
    <row r="11" spans="1:17" x14ac:dyDescent="0.35">
      <c r="A11" s="111" t="s">
        <v>13</v>
      </c>
      <c r="B11" s="138">
        <v>1.0328999999999999</v>
      </c>
      <c r="C11" s="66">
        <v>1610</v>
      </c>
      <c r="D11" s="124">
        <v>1663</v>
      </c>
      <c r="E11" s="112">
        <v>-53</v>
      </c>
      <c r="F11" s="125">
        <v>0.19787131107885825</v>
      </c>
      <c r="G11" s="113">
        <f t="shared" si="0"/>
        <v>1.0591673502871206</v>
      </c>
      <c r="H11" s="61">
        <v>2</v>
      </c>
      <c r="I11" s="61">
        <v>1616</v>
      </c>
      <c r="J11" s="61">
        <v>23</v>
      </c>
      <c r="K11" s="61">
        <v>33</v>
      </c>
      <c r="L11" s="61">
        <v>1661</v>
      </c>
      <c r="M11" s="61">
        <v>42</v>
      </c>
      <c r="N11" s="129">
        <v>20</v>
      </c>
      <c r="P11" s="142">
        <v>1.0329192546583852</v>
      </c>
      <c r="Q11" s="142">
        <f t="shared" si="1"/>
        <v>1.0328999999999999</v>
      </c>
    </row>
    <row r="12" spans="1:17" x14ac:dyDescent="0.35">
      <c r="A12" s="57" t="s">
        <v>14</v>
      </c>
      <c r="B12" s="137">
        <v>0.97509999999999997</v>
      </c>
      <c r="C12" s="61">
        <v>3134</v>
      </c>
      <c r="D12" s="123">
        <v>3056</v>
      </c>
      <c r="E12" s="4">
        <v>78</v>
      </c>
      <c r="F12" s="126">
        <v>0.2813852813852814</v>
      </c>
      <c r="G12" s="60">
        <f t="shared" si="0"/>
        <v>0.99989745693191145</v>
      </c>
      <c r="H12" s="66">
        <v>6</v>
      </c>
      <c r="I12" s="66">
        <v>3148</v>
      </c>
      <c r="J12" s="66">
        <v>5</v>
      </c>
      <c r="K12" s="66">
        <v>98</v>
      </c>
      <c r="L12" s="66">
        <v>3050</v>
      </c>
      <c r="M12" s="66">
        <v>82</v>
      </c>
      <c r="N12" s="128">
        <v>35</v>
      </c>
      <c r="P12" s="142">
        <v>0.97511167836630508</v>
      </c>
      <c r="Q12" s="142">
        <f t="shared" si="1"/>
        <v>0.97509999999999997</v>
      </c>
    </row>
    <row r="13" spans="1:17" x14ac:dyDescent="0.35">
      <c r="A13" s="111" t="s">
        <v>15</v>
      </c>
      <c r="B13" s="138">
        <v>0.96779999999999999</v>
      </c>
      <c r="C13" s="66">
        <v>3112</v>
      </c>
      <c r="D13" s="124">
        <v>3012</v>
      </c>
      <c r="E13" s="112">
        <v>100</v>
      </c>
      <c r="F13" s="125">
        <v>0.29245947850599013</v>
      </c>
      <c r="G13" s="113">
        <f t="shared" si="0"/>
        <v>0.99241181296144387</v>
      </c>
      <c r="H13" s="61">
        <v>9</v>
      </c>
      <c r="I13" s="61">
        <v>3149</v>
      </c>
      <c r="J13" s="61">
        <v>16</v>
      </c>
      <c r="K13" s="61">
        <v>62</v>
      </c>
      <c r="L13" s="61">
        <v>3003</v>
      </c>
      <c r="M13" s="61">
        <v>68</v>
      </c>
      <c r="N13" s="129">
        <v>47</v>
      </c>
      <c r="P13" s="142">
        <v>0.96786632390745497</v>
      </c>
      <c r="Q13" s="142">
        <f t="shared" si="1"/>
        <v>0.96779999999999999</v>
      </c>
    </row>
    <row r="14" spans="1:17" x14ac:dyDescent="0.35">
      <c r="A14" s="57" t="s">
        <v>16</v>
      </c>
      <c r="B14" s="137">
        <v>0.97140000000000004</v>
      </c>
      <c r="C14" s="61">
        <v>1121</v>
      </c>
      <c r="D14" s="123">
        <v>1089</v>
      </c>
      <c r="E14" s="4">
        <v>32</v>
      </c>
      <c r="F14" s="126">
        <v>0.27820069204152248</v>
      </c>
      <c r="G14" s="60">
        <f t="shared" si="0"/>
        <v>0.99610336341263339</v>
      </c>
      <c r="H14" s="66">
        <v>11</v>
      </c>
      <c r="I14" s="66">
        <v>1143</v>
      </c>
      <c r="J14" s="66">
        <v>27</v>
      </c>
      <c r="K14" s="66">
        <v>75</v>
      </c>
      <c r="L14" s="66">
        <v>1078</v>
      </c>
      <c r="M14" s="66">
        <v>93</v>
      </c>
      <c r="N14" s="128">
        <v>31</v>
      </c>
      <c r="P14" s="142">
        <v>0.97145405887600356</v>
      </c>
      <c r="Q14" s="142">
        <f t="shared" si="1"/>
        <v>0.97140000000000004</v>
      </c>
    </row>
    <row r="15" spans="1:17" x14ac:dyDescent="0.35">
      <c r="A15" s="111" t="s">
        <v>17</v>
      </c>
      <c r="B15" s="138">
        <v>0.92630000000000001</v>
      </c>
      <c r="C15" s="66">
        <v>1182</v>
      </c>
      <c r="D15" s="124">
        <v>1095</v>
      </c>
      <c r="E15" s="112">
        <v>87</v>
      </c>
      <c r="F15" s="125">
        <v>0.34147909967845658</v>
      </c>
      <c r="G15" s="113">
        <f t="shared" si="0"/>
        <v>0.94985643970467604</v>
      </c>
      <c r="H15" s="61">
        <v>22</v>
      </c>
      <c r="I15" s="61">
        <v>1195</v>
      </c>
      <c r="J15" s="61">
        <v>29</v>
      </c>
      <c r="K15" s="61">
        <v>77</v>
      </c>
      <c r="L15" s="61">
        <v>1073</v>
      </c>
      <c r="M15" s="61">
        <v>113</v>
      </c>
      <c r="N15" s="129">
        <v>6</v>
      </c>
      <c r="P15" s="142">
        <v>0.92639593908629436</v>
      </c>
      <c r="Q15" s="142">
        <f t="shared" si="1"/>
        <v>0.92630000000000001</v>
      </c>
    </row>
    <row r="16" spans="1:17" x14ac:dyDescent="0.35">
      <c r="A16" s="57" t="s">
        <v>18</v>
      </c>
      <c r="B16" s="137">
        <v>0.95589999999999997</v>
      </c>
      <c r="C16" s="61">
        <v>1135</v>
      </c>
      <c r="D16" s="123">
        <v>1085</v>
      </c>
      <c r="E16" s="4">
        <v>50</v>
      </c>
      <c r="F16" s="126">
        <v>0.46469248291571752</v>
      </c>
      <c r="G16" s="60">
        <f t="shared" si="0"/>
        <v>0.98020918785890077</v>
      </c>
      <c r="H16" s="66">
        <v>1</v>
      </c>
      <c r="I16" s="66">
        <v>1141</v>
      </c>
      <c r="J16" s="66">
        <v>39</v>
      </c>
      <c r="K16" s="66">
        <v>62</v>
      </c>
      <c r="L16" s="66">
        <v>1084</v>
      </c>
      <c r="M16" s="66">
        <v>69</v>
      </c>
      <c r="N16" s="128">
        <v>38</v>
      </c>
      <c r="P16" s="142">
        <v>0.95594713656387664</v>
      </c>
      <c r="Q16" s="142">
        <f t="shared" si="1"/>
        <v>0.95589999999999997</v>
      </c>
    </row>
    <row r="17" spans="1:17" x14ac:dyDescent="0.35">
      <c r="A17" s="111" t="s">
        <v>19</v>
      </c>
      <c r="B17" s="138">
        <v>0.96250000000000002</v>
      </c>
      <c r="C17" s="66">
        <v>1414</v>
      </c>
      <c r="D17" s="124">
        <v>1361</v>
      </c>
      <c r="E17" s="112">
        <v>53</v>
      </c>
      <c r="F17" s="125">
        <v>0.27277599142550912</v>
      </c>
      <c r="G17" s="113">
        <f t="shared" si="0"/>
        <v>0.9869770303527482</v>
      </c>
      <c r="H17" s="61">
        <v>6</v>
      </c>
      <c r="I17" s="61">
        <v>1422</v>
      </c>
      <c r="J17" s="61">
        <v>16</v>
      </c>
      <c r="K17" s="61">
        <v>65</v>
      </c>
      <c r="L17" s="61">
        <v>1355</v>
      </c>
      <c r="M17" s="61">
        <v>62</v>
      </c>
      <c r="N17" s="129">
        <v>27</v>
      </c>
      <c r="P17" s="142">
        <v>0.9625176803394625</v>
      </c>
      <c r="Q17" s="142">
        <f t="shared" si="1"/>
        <v>0.96250000000000002</v>
      </c>
    </row>
    <row r="18" spans="1:17" x14ac:dyDescent="0.35">
      <c r="A18" s="57" t="s">
        <v>20</v>
      </c>
      <c r="B18" s="137">
        <v>0.95479999999999998</v>
      </c>
      <c r="C18" s="61">
        <v>1439</v>
      </c>
      <c r="D18" s="123">
        <v>1374</v>
      </c>
      <c r="E18" s="4">
        <v>65</v>
      </c>
      <c r="F18" s="126">
        <v>0.28542199488491049</v>
      </c>
      <c r="G18" s="60">
        <f t="shared" si="0"/>
        <v>0.97908121410992621</v>
      </c>
      <c r="H18" s="66">
        <v>2</v>
      </c>
      <c r="I18" s="66">
        <v>1421</v>
      </c>
      <c r="J18" s="66">
        <v>34</v>
      </c>
      <c r="K18" s="66">
        <v>54</v>
      </c>
      <c r="L18" s="66">
        <v>1372</v>
      </c>
      <c r="M18" s="66">
        <v>55</v>
      </c>
      <c r="N18" s="128">
        <v>15</v>
      </c>
      <c r="P18" s="142">
        <v>0.95482974287699796</v>
      </c>
      <c r="Q18" s="142">
        <f t="shared" si="1"/>
        <v>0.95479999999999998</v>
      </c>
    </row>
    <row r="19" spans="1:17" x14ac:dyDescent="0.35">
      <c r="A19" s="111" t="s">
        <v>21</v>
      </c>
      <c r="B19" s="138">
        <v>1.0368999999999999</v>
      </c>
      <c r="C19" s="66">
        <v>1407</v>
      </c>
      <c r="D19" s="124">
        <v>1459</v>
      </c>
      <c r="E19" s="112">
        <v>-52</v>
      </c>
      <c r="F19" s="125">
        <v>0.2834683182467842</v>
      </c>
      <c r="G19" s="113">
        <f t="shared" si="0"/>
        <v>1.0632690730106644</v>
      </c>
      <c r="H19" s="61">
        <v>5</v>
      </c>
      <c r="I19" s="61">
        <v>1422</v>
      </c>
      <c r="J19" s="61">
        <v>30</v>
      </c>
      <c r="K19" s="61">
        <v>57</v>
      </c>
      <c r="L19" s="61">
        <v>1454</v>
      </c>
      <c r="M19" s="61">
        <v>55</v>
      </c>
      <c r="N19" s="129">
        <v>47</v>
      </c>
      <c r="P19" s="142">
        <v>1.036958066808813</v>
      </c>
      <c r="Q19" s="142">
        <f t="shared" si="1"/>
        <v>1.0368999999999999</v>
      </c>
    </row>
    <row r="20" spans="1:17" x14ac:dyDescent="0.35">
      <c r="A20" s="57" t="s">
        <v>22</v>
      </c>
      <c r="B20" s="137">
        <v>0.97119999999999995</v>
      </c>
      <c r="C20" s="61">
        <v>1391</v>
      </c>
      <c r="D20" s="123">
        <v>1351</v>
      </c>
      <c r="E20" s="4">
        <v>40</v>
      </c>
      <c r="F20" s="126">
        <v>0.30080482897384309</v>
      </c>
      <c r="G20" s="60">
        <f t="shared" si="0"/>
        <v>0.99589827727645608</v>
      </c>
      <c r="H20" s="66">
        <v>1</v>
      </c>
      <c r="I20" s="66">
        <v>1396</v>
      </c>
      <c r="J20" s="66">
        <v>10</v>
      </c>
      <c r="K20" s="66">
        <v>71</v>
      </c>
      <c r="L20" s="66">
        <v>1350</v>
      </c>
      <c r="M20" s="66">
        <v>55</v>
      </c>
      <c r="N20" s="128">
        <v>31</v>
      </c>
      <c r="P20" s="142">
        <v>0.97124370956146655</v>
      </c>
      <c r="Q20" s="142">
        <f t="shared" si="1"/>
        <v>0.97119999999999995</v>
      </c>
    </row>
    <row r="21" spans="1:17" x14ac:dyDescent="0.35">
      <c r="A21" s="111" t="s">
        <v>256</v>
      </c>
      <c r="B21" s="138">
        <v>1.0489999999999999</v>
      </c>
      <c r="C21" s="66">
        <v>3259</v>
      </c>
      <c r="D21" s="124">
        <v>3419</v>
      </c>
      <c r="E21" s="112">
        <v>-160</v>
      </c>
      <c r="F21" s="125">
        <v>0.34474551446356644</v>
      </c>
      <c r="G21" s="113">
        <f t="shared" si="0"/>
        <v>1.0756767842493846</v>
      </c>
      <c r="H21" s="61">
        <v>9</v>
      </c>
      <c r="I21" s="61">
        <v>3284</v>
      </c>
      <c r="J21" s="61">
        <v>22</v>
      </c>
      <c r="K21" s="61">
        <v>85</v>
      </c>
      <c r="L21" s="61">
        <v>3410</v>
      </c>
      <c r="M21" s="61">
        <v>84</v>
      </c>
      <c r="N21" s="129">
        <v>48</v>
      </c>
      <c r="P21" s="142">
        <v>1.0490948143602332</v>
      </c>
      <c r="Q21" s="142">
        <f t="shared" si="1"/>
        <v>1.0489999999999999</v>
      </c>
    </row>
    <row r="22" spans="1:17" x14ac:dyDescent="0.35">
      <c r="A22" s="57" t="s">
        <v>23</v>
      </c>
      <c r="B22" s="137">
        <v>0.93410000000000004</v>
      </c>
      <c r="C22" s="61">
        <v>1671</v>
      </c>
      <c r="D22" s="123">
        <v>1561</v>
      </c>
      <c r="E22" s="4">
        <v>110</v>
      </c>
      <c r="F22" s="126">
        <v>0.27411873840445267</v>
      </c>
      <c r="G22" s="60">
        <f t="shared" si="0"/>
        <v>0.95785479901558668</v>
      </c>
      <c r="H22" s="66">
        <v>15</v>
      </c>
      <c r="I22" s="66">
        <v>1705</v>
      </c>
      <c r="J22" s="66">
        <v>4</v>
      </c>
      <c r="K22" s="66">
        <v>30</v>
      </c>
      <c r="L22" s="66">
        <v>1546</v>
      </c>
      <c r="M22" s="66">
        <v>45</v>
      </c>
      <c r="N22" s="128">
        <v>23</v>
      </c>
      <c r="P22" s="142">
        <v>0.93417115499700776</v>
      </c>
      <c r="Q22" s="142">
        <f t="shared" si="1"/>
        <v>0.93410000000000004</v>
      </c>
    </row>
    <row r="23" spans="1:17" x14ac:dyDescent="0.35">
      <c r="A23" s="111" t="s">
        <v>24</v>
      </c>
      <c r="B23" s="138">
        <v>0.83420000000000005</v>
      </c>
      <c r="C23" s="66">
        <v>1894</v>
      </c>
      <c r="D23" s="124">
        <v>1580</v>
      </c>
      <c r="E23" s="112">
        <v>314</v>
      </c>
      <c r="F23" s="125">
        <v>0.31991341991341993</v>
      </c>
      <c r="G23" s="113">
        <f t="shared" si="0"/>
        <v>0.85541427399507808</v>
      </c>
      <c r="H23" s="61">
        <v>9</v>
      </c>
      <c r="I23" s="61">
        <v>1893</v>
      </c>
      <c r="J23" s="61">
        <v>18</v>
      </c>
      <c r="K23" s="61">
        <v>165</v>
      </c>
      <c r="L23" s="61">
        <v>1571</v>
      </c>
      <c r="M23" s="61">
        <v>124</v>
      </c>
      <c r="N23" s="129">
        <v>58</v>
      </c>
      <c r="P23" s="142">
        <v>0.83421330517423442</v>
      </c>
      <c r="Q23" s="142">
        <f t="shared" si="1"/>
        <v>0.83420000000000005</v>
      </c>
    </row>
    <row r="24" spans="1:17" x14ac:dyDescent="0.35">
      <c r="A24" s="57" t="s">
        <v>25</v>
      </c>
      <c r="B24" s="137">
        <v>0.78590000000000004</v>
      </c>
      <c r="C24" s="61">
        <v>1934</v>
      </c>
      <c r="D24" s="123">
        <v>1520</v>
      </c>
      <c r="E24" s="4">
        <v>414</v>
      </c>
      <c r="F24" s="126">
        <v>0.36542318491776976</v>
      </c>
      <c r="G24" s="60">
        <f t="shared" si="0"/>
        <v>0.80588597210828561</v>
      </c>
      <c r="H24" s="66">
        <v>5</v>
      </c>
      <c r="I24" s="66">
        <v>1944</v>
      </c>
      <c r="J24" s="66">
        <v>19</v>
      </c>
      <c r="K24" s="66">
        <v>151</v>
      </c>
      <c r="L24" s="66">
        <v>1515</v>
      </c>
      <c r="M24" s="66">
        <v>156</v>
      </c>
      <c r="N24" s="128">
        <v>24</v>
      </c>
      <c r="P24" s="142">
        <v>0.78593588417786975</v>
      </c>
      <c r="Q24" s="142">
        <f t="shared" si="1"/>
        <v>0.78590000000000004</v>
      </c>
    </row>
    <row r="25" spans="1:17" x14ac:dyDescent="0.35">
      <c r="A25" s="111" t="s">
        <v>26</v>
      </c>
      <c r="B25" s="138">
        <v>0.85599999999999998</v>
      </c>
      <c r="C25" s="66">
        <v>1910</v>
      </c>
      <c r="D25" s="124">
        <v>1635</v>
      </c>
      <c r="E25" s="112">
        <v>275</v>
      </c>
      <c r="F25" s="125">
        <v>0.35066981875492514</v>
      </c>
      <c r="G25" s="113">
        <f t="shared" si="0"/>
        <v>0.87776866283839217</v>
      </c>
      <c r="H25" s="61">
        <v>10</v>
      </c>
      <c r="I25" s="61">
        <v>1906</v>
      </c>
      <c r="J25" s="61">
        <v>47</v>
      </c>
      <c r="K25" s="61">
        <v>99</v>
      </c>
      <c r="L25" s="61">
        <v>1625</v>
      </c>
      <c r="M25" s="61">
        <v>93</v>
      </c>
      <c r="N25" s="129">
        <v>49</v>
      </c>
      <c r="P25" s="142">
        <v>0.85602094240837701</v>
      </c>
      <c r="Q25" s="142">
        <f t="shared" si="1"/>
        <v>0.85599999999999998</v>
      </c>
    </row>
    <row r="26" spans="1:17" x14ac:dyDescent="0.35">
      <c r="A26" s="57" t="s">
        <v>27</v>
      </c>
      <c r="B26" s="137">
        <v>0.88260000000000005</v>
      </c>
      <c r="C26" s="61">
        <v>1918</v>
      </c>
      <c r="D26" s="123">
        <v>1693</v>
      </c>
      <c r="E26" s="4">
        <v>225</v>
      </c>
      <c r="F26" s="126">
        <v>0.28625314333612739</v>
      </c>
      <c r="G26" s="60">
        <f t="shared" si="0"/>
        <v>0.90504511894995909</v>
      </c>
      <c r="H26" s="66">
        <v>7</v>
      </c>
      <c r="I26" s="66">
        <v>1923</v>
      </c>
      <c r="J26" s="66">
        <v>7</v>
      </c>
      <c r="K26" s="66">
        <v>107</v>
      </c>
      <c r="L26" s="66">
        <v>1686</v>
      </c>
      <c r="M26" s="66">
        <v>103</v>
      </c>
      <c r="N26" s="128">
        <v>16</v>
      </c>
      <c r="P26" s="142">
        <v>0.88269030239833157</v>
      </c>
      <c r="Q26" s="142">
        <f t="shared" si="1"/>
        <v>0.88260000000000005</v>
      </c>
    </row>
    <row r="27" spans="1:17" x14ac:dyDescent="0.35">
      <c r="A27" s="111" t="s">
        <v>28</v>
      </c>
      <c r="B27" s="138">
        <v>0.82969999999999999</v>
      </c>
      <c r="C27" s="66">
        <v>1885</v>
      </c>
      <c r="D27" s="124">
        <v>1564</v>
      </c>
      <c r="E27" s="112">
        <v>321</v>
      </c>
      <c r="F27" s="125">
        <v>0.41691729323308269</v>
      </c>
      <c r="G27" s="113">
        <f t="shared" si="0"/>
        <v>0.8507998359310911</v>
      </c>
      <c r="H27" s="61">
        <v>3</v>
      </c>
      <c r="I27" s="61">
        <v>1935</v>
      </c>
      <c r="J27" s="61">
        <v>33</v>
      </c>
      <c r="K27" s="61">
        <v>97</v>
      </c>
      <c r="L27" s="61">
        <v>1561</v>
      </c>
      <c r="M27" s="61">
        <v>107</v>
      </c>
      <c r="N27" s="129">
        <v>73</v>
      </c>
      <c r="P27" s="142">
        <v>0.82970822281167111</v>
      </c>
      <c r="Q27" s="142">
        <f t="shared" si="1"/>
        <v>0.82969999999999999</v>
      </c>
    </row>
    <row r="28" spans="1:17" x14ac:dyDescent="0.35">
      <c r="A28" s="57" t="s">
        <v>38</v>
      </c>
      <c r="B28" s="137">
        <v>0.99109999999999998</v>
      </c>
      <c r="C28" s="61">
        <v>2155</v>
      </c>
      <c r="D28" s="123">
        <v>2136</v>
      </c>
      <c r="E28" s="4">
        <v>19</v>
      </c>
      <c r="F28" s="126">
        <v>0.29930743751881961</v>
      </c>
      <c r="G28" s="60">
        <f t="shared" si="0"/>
        <v>1.0163043478260869</v>
      </c>
      <c r="H28" s="66">
        <v>9</v>
      </c>
      <c r="I28" s="66">
        <v>2194</v>
      </c>
      <c r="J28" s="66">
        <v>22</v>
      </c>
      <c r="K28" s="66">
        <v>99</v>
      </c>
      <c r="L28" s="66">
        <v>2127</v>
      </c>
      <c r="M28" s="66">
        <v>125</v>
      </c>
      <c r="N28" s="128">
        <v>35</v>
      </c>
      <c r="P28" s="142">
        <v>0.99118329466357313</v>
      </c>
      <c r="Q28" s="142">
        <f t="shared" si="1"/>
        <v>0.99109999999999998</v>
      </c>
    </row>
    <row r="29" spans="1:17" x14ac:dyDescent="0.35">
      <c r="A29" s="111" t="s">
        <v>39</v>
      </c>
      <c r="B29" s="138">
        <v>1.0018</v>
      </c>
      <c r="C29" s="66">
        <v>2161</v>
      </c>
      <c r="D29" s="124">
        <v>2165</v>
      </c>
      <c r="E29" s="112">
        <v>-4</v>
      </c>
      <c r="F29" s="125">
        <v>0.27411842980705259</v>
      </c>
      <c r="G29" s="113">
        <f t="shared" si="0"/>
        <v>1.027276456111567</v>
      </c>
      <c r="H29" s="61">
        <v>7</v>
      </c>
      <c r="I29" s="61">
        <v>2160</v>
      </c>
      <c r="J29" s="61">
        <v>5</v>
      </c>
      <c r="K29" s="61">
        <v>95</v>
      </c>
      <c r="L29" s="61">
        <v>2158</v>
      </c>
      <c r="M29" s="61">
        <v>93</v>
      </c>
      <c r="N29" s="129">
        <v>6</v>
      </c>
      <c r="P29" s="142">
        <v>1.001850994909764</v>
      </c>
      <c r="Q29" s="142">
        <f t="shared" si="1"/>
        <v>1.0018</v>
      </c>
    </row>
    <row r="30" spans="1:17" x14ac:dyDescent="0.35">
      <c r="A30" s="57" t="s">
        <v>40</v>
      </c>
      <c r="B30" s="137">
        <v>0.83630000000000004</v>
      </c>
      <c r="C30" s="61">
        <v>2169</v>
      </c>
      <c r="D30" s="123">
        <v>1814</v>
      </c>
      <c r="E30" s="4">
        <v>355</v>
      </c>
      <c r="F30" s="126">
        <v>0.38008325328210052</v>
      </c>
      <c r="G30" s="60">
        <f t="shared" si="0"/>
        <v>0.85756767842493853</v>
      </c>
      <c r="H30" s="66">
        <v>5</v>
      </c>
      <c r="I30" s="66">
        <v>2170</v>
      </c>
      <c r="J30" s="66">
        <v>23</v>
      </c>
      <c r="K30" s="66">
        <v>101</v>
      </c>
      <c r="L30" s="66">
        <v>1809</v>
      </c>
      <c r="M30" s="66">
        <v>87</v>
      </c>
      <c r="N30" s="128">
        <v>38</v>
      </c>
      <c r="P30" s="142">
        <v>0.83633010603964963</v>
      </c>
      <c r="Q30" s="142">
        <f t="shared" si="1"/>
        <v>0.83630000000000004</v>
      </c>
    </row>
    <row r="31" spans="1:17" x14ac:dyDescent="0.35">
      <c r="A31" s="111" t="s">
        <v>41</v>
      </c>
      <c r="B31" s="138">
        <v>0.78049999999999997</v>
      </c>
      <c r="C31" s="66">
        <v>2201</v>
      </c>
      <c r="D31" s="124">
        <v>1718</v>
      </c>
      <c r="E31" s="112">
        <v>483</v>
      </c>
      <c r="F31" s="125">
        <v>0.506140350877193</v>
      </c>
      <c r="G31" s="113">
        <f t="shared" si="0"/>
        <v>0.80034864643150128</v>
      </c>
      <c r="H31" s="61">
        <v>7</v>
      </c>
      <c r="I31" s="61">
        <v>2194</v>
      </c>
      <c r="J31" s="61">
        <v>19</v>
      </c>
      <c r="K31" s="61">
        <v>71</v>
      </c>
      <c r="L31" s="61">
        <v>1711</v>
      </c>
      <c r="M31" s="61">
        <v>69</v>
      </c>
      <c r="N31" s="129">
        <v>14</v>
      </c>
      <c r="P31" s="142">
        <v>0.78055429350295324</v>
      </c>
      <c r="Q31" s="142">
        <f t="shared" si="1"/>
        <v>0.78049999999999997</v>
      </c>
    </row>
    <row r="32" spans="1:17" x14ac:dyDescent="0.35">
      <c r="A32" s="57" t="s">
        <v>29</v>
      </c>
      <c r="B32" s="137">
        <v>0.71579999999999999</v>
      </c>
      <c r="C32" s="61">
        <v>2161</v>
      </c>
      <c r="D32" s="123">
        <v>1547</v>
      </c>
      <c r="E32" s="4">
        <v>614</v>
      </c>
      <c r="F32" s="126">
        <v>0.32142857142857145</v>
      </c>
      <c r="G32" s="60">
        <f t="shared" si="0"/>
        <v>0.73400328137817883</v>
      </c>
      <c r="H32" s="66">
        <v>6</v>
      </c>
      <c r="I32" s="66">
        <v>2154</v>
      </c>
      <c r="J32" s="66">
        <v>13</v>
      </c>
      <c r="K32" s="66">
        <v>98</v>
      </c>
      <c r="L32" s="66">
        <v>1541</v>
      </c>
      <c r="M32" s="66">
        <v>93</v>
      </c>
      <c r="N32" s="128">
        <v>11</v>
      </c>
      <c r="P32" s="142">
        <v>0.71587228135122627</v>
      </c>
      <c r="Q32" s="142">
        <f t="shared" si="1"/>
        <v>0.71579999999999999</v>
      </c>
    </row>
    <row r="33" spans="1:17" x14ac:dyDescent="0.35">
      <c r="A33" s="111" t="s">
        <v>30</v>
      </c>
      <c r="B33" s="138">
        <v>0.95240000000000002</v>
      </c>
      <c r="C33" s="66">
        <v>2167</v>
      </c>
      <c r="D33" s="124">
        <v>2064</v>
      </c>
      <c r="E33" s="112">
        <v>103</v>
      </c>
      <c r="F33" s="125">
        <v>0.40409285277947465</v>
      </c>
      <c r="G33" s="113">
        <f t="shared" si="0"/>
        <v>0.9766201804757999</v>
      </c>
      <c r="H33" s="61">
        <v>5</v>
      </c>
      <c r="I33" s="61">
        <v>2188</v>
      </c>
      <c r="J33" s="61">
        <v>9</v>
      </c>
      <c r="K33" s="61">
        <v>96</v>
      </c>
      <c r="L33" s="61">
        <v>2059</v>
      </c>
      <c r="M33" s="61">
        <v>104</v>
      </c>
      <c r="N33" s="129">
        <v>22</v>
      </c>
      <c r="P33" s="142">
        <v>0.95246885094600831</v>
      </c>
      <c r="Q33" s="142">
        <f t="shared" si="1"/>
        <v>0.95240000000000002</v>
      </c>
    </row>
    <row r="34" spans="1:17" x14ac:dyDescent="0.35">
      <c r="A34" s="57" t="s">
        <v>31</v>
      </c>
      <c r="B34" s="137">
        <v>0.90400000000000003</v>
      </c>
      <c r="C34" s="61">
        <v>2127</v>
      </c>
      <c r="D34" s="123">
        <v>1923</v>
      </c>
      <c r="E34" s="4">
        <v>204</v>
      </c>
      <c r="F34" s="126">
        <v>0.29917184265010349</v>
      </c>
      <c r="G34" s="60">
        <f t="shared" si="0"/>
        <v>0.92698933552091889</v>
      </c>
      <c r="H34" s="66">
        <v>6</v>
      </c>
      <c r="I34" s="66">
        <v>2123</v>
      </c>
      <c r="J34" s="66">
        <v>20</v>
      </c>
      <c r="K34" s="66">
        <v>88</v>
      </c>
      <c r="L34" s="66">
        <v>1917</v>
      </c>
      <c r="M34" s="66">
        <v>79</v>
      </c>
      <c r="N34" s="128">
        <v>25</v>
      </c>
      <c r="P34" s="142">
        <v>0.90409026798307479</v>
      </c>
      <c r="Q34" s="142">
        <f t="shared" si="1"/>
        <v>0.90400000000000003</v>
      </c>
    </row>
    <row r="35" spans="1:17" x14ac:dyDescent="0.35">
      <c r="A35" s="111" t="s">
        <v>32</v>
      </c>
      <c r="B35" s="138">
        <v>1.0552999999999999</v>
      </c>
      <c r="C35" s="66">
        <v>2167</v>
      </c>
      <c r="D35" s="124">
        <v>2287</v>
      </c>
      <c r="E35" s="112">
        <v>-120</v>
      </c>
      <c r="F35" s="125">
        <v>0.2099125364431487</v>
      </c>
      <c r="G35" s="113">
        <f t="shared" si="0"/>
        <v>1.0821369975389663</v>
      </c>
      <c r="H35" s="61">
        <v>4</v>
      </c>
      <c r="I35" s="61">
        <v>2192</v>
      </c>
      <c r="J35" s="61">
        <v>4</v>
      </c>
      <c r="K35" s="61">
        <v>88</v>
      </c>
      <c r="L35" s="61">
        <v>2283</v>
      </c>
      <c r="M35" s="61">
        <v>90</v>
      </c>
      <c r="N35" s="129">
        <v>27</v>
      </c>
      <c r="P35" s="142">
        <v>1.055376095985233</v>
      </c>
      <c r="Q35" s="142">
        <f t="shared" si="1"/>
        <v>1.0552999999999999</v>
      </c>
    </row>
    <row r="36" spans="1:17" x14ac:dyDescent="0.35">
      <c r="A36" s="57" t="s">
        <v>33</v>
      </c>
      <c r="B36" s="137">
        <v>1.0215000000000001</v>
      </c>
      <c r="C36" s="61">
        <v>2179</v>
      </c>
      <c r="D36" s="123">
        <v>2226</v>
      </c>
      <c r="E36" s="4">
        <v>-47</v>
      </c>
      <c r="F36" s="126">
        <v>0.43048845947396674</v>
      </c>
      <c r="G36" s="60">
        <f t="shared" si="0"/>
        <v>1.0474774405250207</v>
      </c>
      <c r="H36" s="66">
        <v>14</v>
      </c>
      <c r="I36" s="66">
        <v>2180</v>
      </c>
      <c r="J36" s="66">
        <v>19</v>
      </c>
      <c r="K36" s="66">
        <v>95</v>
      </c>
      <c r="L36" s="66">
        <v>2212</v>
      </c>
      <c r="M36" s="66">
        <v>98</v>
      </c>
      <c r="N36" s="128">
        <v>17</v>
      </c>
      <c r="P36" s="142">
        <v>1.0215695273061036</v>
      </c>
      <c r="Q36" s="142">
        <f t="shared" si="1"/>
        <v>1.0215000000000001</v>
      </c>
    </row>
    <row r="37" spans="1:17" x14ac:dyDescent="0.35">
      <c r="A37" s="111" t="s">
        <v>34</v>
      </c>
      <c r="B37" s="138">
        <v>0.95330000000000004</v>
      </c>
      <c r="C37" s="66">
        <v>2142</v>
      </c>
      <c r="D37" s="124">
        <v>2042</v>
      </c>
      <c r="E37" s="112">
        <v>100</v>
      </c>
      <c r="F37" s="125">
        <v>0.32297712529873679</v>
      </c>
      <c r="G37" s="113">
        <f t="shared" si="0"/>
        <v>0.97754306808859726</v>
      </c>
      <c r="H37" s="61">
        <v>5</v>
      </c>
      <c r="I37" s="61">
        <v>2172</v>
      </c>
      <c r="J37" s="61">
        <v>17</v>
      </c>
      <c r="K37" s="61">
        <v>98</v>
      </c>
      <c r="L37" s="61">
        <v>2037</v>
      </c>
      <c r="M37" s="61">
        <v>110</v>
      </c>
      <c r="N37" s="129">
        <v>35</v>
      </c>
      <c r="P37" s="142">
        <v>0.95331465919701219</v>
      </c>
      <c r="Q37" s="142">
        <f t="shared" si="1"/>
        <v>0.95330000000000004</v>
      </c>
    </row>
    <row r="38" spans="1:17" x14ac:dyDescent="0.35">
      <c r="A38" s="57" t="s">
        <v>35</v>
      </c>
      <c r="B38" s="137">
        <v>0.97119999999999995</v>
      </c>
      <c r="C38" s="61">
        <v>2158</v>
      </c>
      <c r="D38" s="123">
        <v>2096</v>
      </c>
      <c r="E38" s="4">
        <v>62</v>
      </c>
      <c r="F38" s="126">
        <v>0.30428816466552316</v>
      </c>
      <c r="G38" s="60">
        <f t="shared" si="0"/>
        <v>0.99589827727645608</v>
      </c>
      <c r="H38" s="66">
        <v>11</v>
      </c>
      <c r="I38" s="66">
        <v>2161</v>
      </c>
      <c r="J38" s="66">
        <v>14</v>
      </c>
      <c r="K38" s="66">
        <v>98</v>
      </c>
      <c r="L38" s="66">
        <v>2085</v>
      </c>
      <c r="M38" s="66">
        <v>92</v>
      </c>
      <c r="N38" s="128">
        <v>23</v>
      </c>
      <c r="P38" s="142">
        <v>0.97126969416126041</v>
      </c>
      <c r="Q38" s="142">
        <f t="shared" si="1"/>
        <v>0.97119999999999995</v>
      </c>
    </row>
    <row r="39" spans="1:17" x14ac:dyDescent="0.35">
      <c r="A39" s="111" t="s">
        <v>36</v>
      </c>
      <c r="B39" s="138">
        <v>0.97540000000000004</v>
      </c>
      <c r="C39" s="66">
        <v>2163</v>
      </c>
      <c r="D39" s="124">
        <v>2110</v>
      </c>
      <c r="E39" s="112">
        <v>53</v>
      </c>
      <c r="F39" s="125">
        <v>0.3403702500811952</v>
      </c>
      <c r="G39" s="113">
        <f t="shared" si="0"/>
        <v>1.0002050861361773</v>
      </c>
      <c r="H39" s="61">
        <v>1</v>
      </c>
      <c r="I39" s="61">
        <v>2156</v>
      </c>
      <c r="J39" s="61">
        <v>7</v>
      </c>
      <c r="K39" s="61">
        <v>85</v>
      </c>
      <c r="L39" s="61">
        <v>2109</v>
      </c>
      <c r="M39" s="61">
        <v>70</v>
      </c>
      <c r="N39" s="129">
        <v>15</v>
      </c>
      <c r="P39" s="142">
        <v>0.97549699491447062</v>
      </c>
      <c r="Q39" s="142">
        <f t="shared" si="1"/>
        <v>0.97540000000000004</v>
      </c>
    </row>
    <row r="40" spans="1:17" x14ac:dyDescent="0.35">
      <c r="A40" s="57" t="s">
        <v>37</v>
      </c>
      <c r="B40" s="137">
        <v>0.90710000000000002</v>
      </c>
      <c r="C40" s="61">
        <v>2153</v>
      </c>
      <c r="D40" s="123">
        <v>1953</v>
      </c>
      <c r="E40" s="4">
        <v>200</v>
      </c>
      <c r="F40" s="126">
        <v>0.34924787442773053</v>
      </c>
      <c r="G40" s="60">
        <f t="shared" si="0"/>
        <v>0.93016817063166535</v>
      </c>
      <c r="H40" s="66">
        <v>8</v>
      </c>
      <c r="I40" s="66">
        <v>2166</v>
      </c>
      <c r="J40" s="66">
        <v>15</v>
      </c>
      <c r="K40" s="66">
        <v>81</v>
      </c>
      <c r="L40" s="66">
        <v>1945</v>
      </c>
      <c r="M40" s="66">
        <v>73</v>
      </c>
      <c r="N40" s="128">
        <v>36</v>
      </c>
      <c r="P40" s="142">
        <v>0.90710636321411986</v>
      </c>
      <c r="Q40" s="142">
        <f t="shared" si="1"/>
        <v>0.90710000000000002</v>
      </c>
    </row>
    <row r="41" spans="1:17" x14ac:dyDescent="0.35">
      <c r="A41" s="111" t="s">
        <v>42</v>
      </c>
      <c r="B41" s="138">
        <v>0.9022</v>
      </c>
      <c r="C41" s="66">
        <v>1432</v>
      </c>
      <c r="D41" s="124">
        <v>1292</v>
      </c>
      <c r="E41" s="112">
        <v>140</v>
      </c>
      <c r="F41" s="125">
        <v>0.32040926225094241</v>
      </c>
      <c r="G41" s="113">
        <f t="shared" si="0"/>
        <v>0.92514356029532407</v>
      </c>
      <c r="H41" s="61">
        <v>11</v>
      </c>
      <c r="I41" s="61">
        <v>1408</v>
      </c>
      <c r="J41" s="61">
        <v>42</v>
      </c>
      <c r="K41" s="61">
        <v>40</v>
      </c>
      <c r="L41" s="61">
        <v>1281</v>
      </c>
      <c r="M41" s="61">
        <v>26</v>
      </c>
      <c r="N41" s="129">
        <v>32</v>
      </c>
      <c r="P41" s="142">
        <v>0.9022346368715084</v>
      </c>
      <c r="Q41" s="142">
        <f t="shared" si="1"/>
        <v>0.9022</v>
      </c>
    </row>
    <row r="42" spans="1:17" x14ac:dyDescent="0.35">
      <c r="A42" s="57" t="s">
        <v>43</v>
      </c>
      <c r="B42" s="137">
        <v>0.78820000000000001</v>
      </c>
      <c r="C42" s="61">
        <v>1426</v>
      </c>
      <c r="D42" s="123">
        <v>1124</v>
      </c>
      <c r="E42" s="4">
        <v>302</v>
      </c>
      <c r="F42" s="126">
        <v>0.40434332988624611</v>
      </c>
      <c r="G42" s="60">
        <f t="shared" si="0"/>
        <v>0.80824446267432326</v>
      </c>
      <c r="H42" s="66">
        <v>7</v>
      </c>
      <c r="I42" s="66">
        <v>1426</v>
      </c>
      <c r="J42" s="66">
        <v>29</v>
      </c>
      <c r="K42" s="66">
        <v>55</v>
      </c>
      <c r="L42" s="66">
        <v>1117</v>
      </c>
      <c r="M42" s="66">
        <v>31</v>
      </c>
      <c r="N42" s="128">
        <v>53</v>
      </c>
      <c r="P42" s="142">
        <v>0.78821879382889204</v>
      </c>
      <c r="Q42" s="142">
        <f t="shared" si="1"/>
        <v>0.78820000000000001</v>
      </c>
    </row>
    <row r="43" spans="1:17" x14ac:dyDescent="0.35">
      <c r="A43" s="111" t="s">
        <v>44</v>
      </c>
      <c r="B43" s="138">
        <v>1.1495</v>
      </c>
      <c r="C43" s="66">
        <v>2828</v>
      </c>
      <c r="D43" s="124">
        <v>3251</v>
      </c>
      <c r="E43" s="112">
        <v>-423</v>
      </c>
      <c r="F43" s="125">
        <v>0.31972361809045224</v>
      </c>
      <c r="G43" s="113">
        <f t="shared" si="0"/>
        <v>1.178732567678425</v>
      </c>
      <c r="H43" s="61">
        <v>6</v>
      </c>
      <c r="I43" s="61">
        <v>2871</v>
      </c>
      <c r="J43" s="61">
        <v>43</v>
      </c>
      <c r="K43" s="61">
        <v>48</v>
      </c>
      <c r="L43" s="61">
        <v>3245</v>
      </c>
      <c r="M43" s="61">
        <v>57</v>
      </c>
      <c r="N43" s="129">
        <v>77</v>
      </c>
      <c r="P43" s="142">
        <v>1.1495756718528995</v>
      </c>
      <c r="Q43" s="142">
        <f t="shared" si="1"/>
        <v>1.1495</v>
      </c>
    </row>
    <row r="44" spans="1:17" x14ac:dyDescent="0.35">
      <c r="A44" s="57" t="s">
        <v>45</v>
      </c>
      <c r="B44" s="137">
        <v>0.97089999999999999</v>
      </c>
      <c r="C44" s="61">
        <v>2099</v>
      </c>
      <c r="D44" s="123">
        <v>2038</v>
      </c>
      <c r="E44" s="4">
        <v>61</v>
      </c>
      <c r="F44" s="126">
        <v>0.27752212389380532</v>
      </c>
      <c r="G44" s="60">
        <f t="shared" si="0"/>
        <v>0.99559064807219033</v>
      </c>
      <c r="H44" s="66">
        <v>7</v>
      </c>
      <c r="I44" s="66">
        <v>2114</v>
      </c>
      <c r="J44" s="66">
        <v>7</v>
      </c>
      <c r="K44" s="66">
        <v>75</v>
      </c>
      <c r="L44" s="66">
        <v>2031</v>
      </c>
      <c r="M44" s="66">
        <v>86</v>
      </c>
      <c r="N44" s="128">
        <v>11</v>
      </c>
      <c r="P44" s="142">
        <v>0.97093854216293474</v>
      </c>
      <c r="Q44" s="142">
        <f t="shared" si="1"/>
        <v>0.97089999999999999</v>
      </c>
    </row>
    <row r="45" spans="1:17" x14ac:dyDescent="0.35">
      <c r="A45" s="111" t="s">
        <v>46</v>
      </c>
      <c r="B45" s="138">
        <v>1.0233000000000001</v>
      </c>
      <c r="C45" s="66">
        <v>1967</v>
      </c>
      <c r="D45" s="124">
        <v>2013</v>
      </c>
      <c r="E45" s="112">
        <v>-46</v>
      </c>
      <c r="F45" s="125">
        <v>0.22391952309985097</v>
      </c>
      <c r="G45" s="113">
        <f t="shared" si="0"/>
        <v>1.0493232157506154</v>
      </c>
      <c r="H45" s="61">
        <v>3</v>
      </c>
      <c r="I45" s="61">
        <v>2074</v>
      </c>
      <c r="J45" s="61">
        <v>151</v>
      </c>
      <c r="K45" s="61">
        <v>81</v>
      </c>
      <c r="L45" s="61">
        <v>2010</v>
      </c>
      <c r="M45" s="61">
        <v>76</v>
      </c>
      <c r="N45" s="129">
        <v>263</v>
      </c>
      <c r="P45" s="142">
        <v>1.0233858668022369</v>
      </c>
      <c r="Q45" s="142">
        <f t="shared" si="1"/>
        <v>1.0233000000000001</v>
      </c>
    </row>
    <row r="46" spans="1:17" x14ac:dyDescent="0.35">
      <c r="A46" s="57" t="s">
        <v>47</v>
      </c>
      <c r="B46" s="137">
        <v>0.89659999999999995</v>
      </c>
      <c r="C46" s="61">
        <v>1732</v>
      </c>
      <c r="D46" s="123">
        <v>1553</v>
      </c>
      <c r="E46" s="4">
        <v>179</v>
      </c>
      <c r="F46" s="126">
        <v>0.36396181384248211</v>
      </c>
      <c r="G46" s="60">
        <f t="shared" si="0"/>
        <v>0.91940114848236254</v>
      </c>
      <c r="H46" s="66">
        <v>2</v>
      </c>
      <c r="I46" s="66">
        <v>1729</v>
      </c>
      <c r="J46" s="66">
        <v>13</v>
      </c>
      <c r="K46" s="66">
        <v>24</v>
      </c>
      <c r="L46" s="66">
        <v>1551</v>
      </c>
      <c r="M46" s="66">
        <v>16</v>
      </c>
      <c r="N46" s="128">
        <v>18</v>
      </c>
      <c r="P46" s="142">
        <v>0.89665127020785218</v>
      </c>
      <c r="Q46" s="142">
        <f t="shared" si="1"/>
        <v>0.89659999999999995</v>
      </c>
    </row>
    <row r="47" spans="1:17" x14ac:dyDescent="0.35">
      <c r="A47" s="111" t="s">
        <v>48</v>
      </c>
      <c r="B47" s="138">
        <v>1.0219</v>
      </c>
      <c r="C47" s="66">
        <v>1503</v>
      </c>
      <c r="D47" s="124">
        <v>1536</v>
      </c>
      <c r="E47" s="112">
        <v>-33</v>
      </c>
      <c r="F47" s="125">
        <v>0.16547497446373852</v>
      </c>
      <c r="G47" s="113">
        <f t="shared" si="0"/>
        <v>1.0478876127973751</v>
      </c>
      <c r="H47" s="61">
        <v>4</v>
      </c>
      <c r="I47" s="61">
        <v>1525</v>
      </c>
      <c r="J47" s="61">
        <v>39</v>
      </c>
      <c r="K47" s="61">
        <v>84</v>
      </c>
      <c r="L47" s="61">
        <v>1532</v>
      </c>
      <c r="M47" s="61">
        <v>88</v>
      </c>
      <c r="N47" s="129">
        <v>57</v>
      </c>
      <c r="P47" s="142">
        <v>1.0219560878243512</v>
      </c>
      <c r="Q47" s="142">
        <f t="shared" si="1"/>
        <v>1.0219</v>
      </c>
    </row>
    <row r="48" spans="1:17" x14ac:dyDescent="0.35">
      <c r="A48" s="57" t="s">
        <v>49</v>
      </c>
      <c r="B48" s="137">
        <v>1.0974999999999999</v>
      </c>
      <c r="C48" s="61">
        <v>1507</v>
      </c>
      <c r="D48" s="123">
        <v>1654</v>
      </c>
      <c r="E48" s="4">
        <v>-147</v>
      </c>
      <c r="F48" s="126">
        <v>0.19401544401544402</v>
      </c>
      <c r="G48" s="60">
        <f t="shared" si="0"/>
        <v>1.1254101722723544</v>
      </c>
      <c r="H48" s="66">
        <v>8</v>
      </c>
      <c r="I48" s="66">
        <v>1523</v>
      </c>
      <c r="J48" s="66">
        <v>18</v>
      </c>
      <c r="K48" s="66">
        <v>72</v>
      </c>
      <c r="L48" s="66">
        <v>1646</v>
      </c>
      <c r="M48" s="66">
        <v>84</v>
      </c>
      <c r="N48" s="128">
        <v>22</v>
      </c>
      <c r="P48" s="142">
        <v>1.0975447909754479</v>
      </c>
      <c r="Q48" s="142">
        <f t="shared" si="1"/>
        <v>1.0974999999999999</v>
      </c>
    </row>
    <row r="49" spans="1:17" x14ac:dyDescent="0.35">
      <c r="A49" s="111" t="s">
        <v>50</v>
      </c>
      <c r="B49" s="138">
        <v>1.0127999999999999</v>
      </c>
      <c r="C49" s="66">
        <v>1479</v>
      </c>
      <c r="D49" s="124">
        <v>1498</v>
      </c>
      <c r="E49" s="112">
        <v>-19</v>
      </c>
      <c r="F49" s="125">
        <v>0.22905027932960895</v>
      </c>
      <c r="G49" s="113">
        <f t="shared" si="0"/>
        <v>1.0385561936013126</v>
      </c>
      <c r="H49" s="61">
        <v>2</v>
      </c>
      <c r="I49" s="61">
        <v>1472</v>
      </c>
      <c r="J49" s="61">
        <v>19</v>
      </c>
      <c r="K49" s="61">
        <v>80</v>
      </c>
      <c r="L49" s="61">
        <v>1496</v>
      </c>
      <c r="M49" s="61">
        <v>64</v>
      </c>
      <c r="N49" s="129">
        <v>28</v>
      </c>
      <c r="P49" s="142">
        <v>1.0128465179175119</v>
      </c>
      <c r="Q49" s="142">
        <f t="shared" si="1"/>
        <v>1.0127999999999999</v>
      </c>
    </row>
    <row r="50" spans="1:17" x14ac:dyDescent="0.35">
      <c r="A50" s="57" t="s">
        <v>252</v>
      </c>
      <c r="B50" s="137">
        <v>0.91569999999999996</v>
      </c>
      <c r="C50" s="61">
        <v>1970</v>
      </c>
      <c r="D50" s="123">
        <v>1804</v>
      </c>
      <c r="E50" s="4">
        <v>166</v>
      </c>
      <c r="F50" s="126">
        <v>0.25301724137931036</v>
      </c>
      <c r="G50" s="60">
        <f t="shared" si="0"/>
        <v>0.93898687448728468</v>
      </c>
      <c r="H50" s="66">
        <v>9</v>
      </c>
      <c r="I50" s="66">
        <v>2013</v>
      </c>
      <c r="J50" s="66">
        <v>39</v>
      </c>
      <c r="K50" s="66">
        <v>43</v>
      </c>
      <c r="L50" s="66">
        <v>1795</v>
      </c>
      <c r="M50" s="66">
        <v>54</v>
      </c>
      <c r="N50" s="128">
        <v>71</v>
      </c>
      <c r="P50" s="142">
        <v>0.91573604060913705</v>
      </c>
      <c r="Q50" s="142">
        <f t="shared" si="1"/>
        <v>0.91569999999999996</v>
      </c>
    </row>
    <row r="51" spans="1:17" x14ac:dyDescent="0.35">
      <c r="A51" s="111" t="s">
        <v>253</v>
      </c>
      <c r="B51" s="138">
        <v>0.97829999999999995</v>
      </c>
      <c r="C51" s="66">
        <v>1987</v>
      </c>
      <c r="D51" s="124">
        <v>1944</v>
      </c>
      <c r="E51" s="112">
        <v>43</v>
      </c>
      <c r="F51" s="125">
        <v>0.22873194221508827</v>
      </c>
      <c r="G51" s="113">
        <f t="shared" si="0"/>
        <v>1.0031788351107465</v>
      </c>
      <c r="H51" s="61">
        <v>6</v>
      </c>
      <c r="I51" s="61">
        <v>1992</v>
      </c>
      <c r="J51" s="61">
        <v>30</v>
      </c>
      <c r="K51" s="61">
        <v>62</v>
      </c>
      <c r="L51" s="61">
        <v>1938</v>
      </c>
      <c r="M51" s="61">
        <v>49</v>
      </c>
      <c r="N51" s="129">
        <v>48</v>
      </c>
      <c r="P51" s="142">
        <v>0.97835933568193256</v>
      </c>
      <c r="Q51" s="142">
        <f t="shared" si="1"/>
        <v>0.97829999999999995</v>
      </c>
    </row>
    <row r="52" spans="1:17" x14ac:dyDescent="0.35">
      <c r="A52" s="57" t="s">
        <v>254</v>
      </c>
      <c r="B52" s="137">
        <v>0.93740000000000001</v>
      </c>
      <c r="C52" s="61">
        <v>1997</v>
      </c>
      <c r="D52" s="123">
        <v>1872</v>
      </c>
      <c r="E52" s="4">
        <v>125</v>
      </c>
      <c r="F52" s="126">
        <v>0.27978269305393871</v>
      </c>
      <c r="G52" s="60">
        <f t="shared" si="0"/>
        <v>0.96123872026251034</v>
      </c>
      <c r="H52" s="66">
        <v>7</v>
      </c>
      <c r="I52" s="66">
        <v>2013</v>
      </c>
      <c r="J52" s="66">
        <v>15</v>
      </c>
      <c r="K52" s="66">
        <v>52</v>
      </c>
      <c r="L52" s="66">
        <v>1865</v>
      </c>
      <c r="M52" s="66">
        <v>59</v>
      </c>
      <c r="N52" s="128">
        <v>24</v>
      </c>
      <c r="P52" s="142">
        <v>0.93740610916374567</v>
      </c>
      <c r="Q52" s="142">
        <f t="shared" si="1"/>
        <v>0.93740000000000001</v>
      </c>
    </row>
    <row r="53" spans="1:17" x14ac:dyDescent="0.35">
      <c r="A53" s="111" t="s">
        <v>255</v>
      </c>
      <c r="B53" s="138">
        <v>0.93879999999999997</v>
      </c>
      <c r="C53" s="66">
        <v>1994</v>
      </c>
      <c r="D53" s="124">
        <v>1872</v>
      </c>
      <c r="E53" s="112">
        <v>122</v>
      </c>
      <c r="F53" s="125">
        <v>0.29602184087363492</v>
      </c>
      <c r="G53" s="113">
        <f t="shared" si="0"/>
        <v>0.96267432321575064</v>
      </c>
      <c r="H53" s="61">
        <v>6</v>
      </c>
      <c r="I53" s="61">
        <v>2001</v>
      </c>
      <c r="J53" s="61">
        <v>53</v>
      </c>
      <c r="K53" s="61">
        <v>77</v>
      </c>
      <c r="L53" s="61">
        <v>1866</v>
      </c>
      <c r="M53" s="61">
        <v>63</v>
      </c>
      <c r="N53" s="129">
        <v>74</v>
      </c>
      <c r="P53" s="142">
        <v>0.93881644934804409</v>
      </c>
      <c r="Q53" s="142">
        <f t="shared" si="1"/>
        <v>0.93879999999999997</v>
      </c>
    </row>
    <row r="54" spans="1:17" x14ac:dyDescent="0.35">
      <c r="A54" s="57" t="s">
        <v>51</v>
      </c>
      <c r="B54" s="137">
        <v>1.0648</v>
      </c>
      <c r="C54" s="61">
        <v>2236</v>
      </c>
      <c r="D54" s="123">
        <v>2381</v>
      </c>
      <c r="E54" s="4">
        <v>-145</v>
      </c>
      <c r="F54" s="126">
        <v>0.36526625635536525</v>
      </c>
      <c r="G54" s="60">
        <f t="shared" si="0"/>
        <v>1.0918785890073832</v>
      </c>
      <c r="H54" s="66">
        <v>7</v>
      </c>
      <c r="I54" s="66">
        <v>2237</v>
      </c>
      <c r="J54" s="66">
        <v>28</v>
      </c>
      <c r="K54" s="66">
        <v>97</v>
      </c>
      <c r="L54" s="66">
        <v>2374</v>
      </c>
      <c r="M54" s="66">
        <v>72</v>
      </c>
      <c r="N54" s="128">
        <v>54</v>
      </c>
      <c r="P54" s="142">
        <v>1.0648479427549196</v>
      </c>
      <c r="Q54" s="142">
        <f t="shared" si="1"/>
        <v>1.0648</v>
      </c>
    </row>
    <row r="55" spans="1:17" x14ac:dyDescent="0.35">
      <c r="A55" s="111" t="s">
        <v>52</v>
      </c>
      <c r="B55" s="138">
        <v>1.0214000000000001</v>
      </c>
      <c r="C55" s="66">
        <v>2148</v>
      </c>
      <c r="D55" s="124">
        <v>2194</v>
      </c>
      <c r="E55" s="112">
        <v>-46</v>
      </c>
      <c r="F55" s="125">
        <v>0.33032659409020215</v>
      </c>
      <c r="G55" s="113">
        <f t="shared" si="0"/>
        <v>1.0473748974569321</v>
      </c>
      <c r="H55" s="61">
        <v>2</v>
      </c>
      <c r="I55" s="61">
        <v>2208</v>
      </c>
      <c r="J55" s="61">
        <v>16</v>
      </c>
      <c r="K55" s="61">
        <v>97</v>
      </c>
      <c r="L55" s="61">
        <v>2192</v>
      </c>
      <c r="M55" s="61">
        <v>106</v>
      </c>
      <c r="N55" s="129">
        <v>67</v>
      </c>
      <c r="P55" s="142">
        <v>1.0214152700186219</v>
      </c>
      <c r="Q55" s="142">
        <f t="shared" si="1"/>
        <v>1.0214000000000001</v>
      </c>
    </row>
    <row r="56" spans="1:17" x14ac:dyDescent="0.35">
      <c r="A56" s="57" t="s">
        <v>53</v>
      </c>
      <c r="B56" s="137">
        <v>0.94589999999999996</v>
      </c>
      <c r="C56" s="61">
        <v>2185</v>
      </c>
      <c r="D56" s="123">
        <v>2067</v>
      </c>
      <c r="E56" s="4">
        <v>118</v>
      </c>
      <c r="F56" s="126">
        <v>0.30694722778891115</v>
      </c>
      <c r="G56" s="60">
        <f t="shared" si="0"/>
        <v>0.96995488105004102</v>
      </c>
      <c r="H56" s="66">
        <v>5</v>
      </c>
      <c r="I56" s="66">
        <v>2206</v>
      </c>
      <c r="J56" s="66">
        <v>26</v>
      </c>
      <c r="K56" s="66">
        <v>86</v>
      </c>
      <c r="L56" s="66">
        <v>2062</v>
      </c>
      <c r="M56" s="66">
        <v>85</v>
      </c>
      <c r="N56" s="128">
        <v>48</v>
      </c>
      <c r="P56" s="142">
        <v>0.94599542334096109</v>
      </c>
      <c r="Q56" s="142">
        <f t="shared" si="1"/>
        <v>0.94589999999999996</v>
      </c>
    </row>
    <row r="57" spans="1:17" x14ac:dyDescent="0.35">
      <c r="A57" s="111" t="s">
        <v>54</v>
      </c>
      <c r="B57" s="138">
        <v>0.93610000000000004</v>
      </c>
      <c r="C57" s="66">
        <v>2194</v>
      </c>
      <c r="D57" s="124">
        <v>2054</v>
      </c>
      <c r="E57" s="112">
        <v>140</v>
      </c>
      <c r="F57" s="125">
        <v>0.34375</v>
      </c>
      <c r="G57" s="113">
        <f t="shared" si="0"/>
        <v>0.95990566037735858</v>
      </c>
      <c r="H57" s="61">
        <v>12</v>
      </c>
      <c r="I57" s="61">
        <v>2184</v>
      </c>
      <c r="J57" s="61">
        <v>16</v>
      </c>
      <c r="K57" s="61">
        <v>99</v>
      </c>
      <c r="L57" s="61">
        <v>2042</v>
      </c>
      <c r="M57" s="61">
        <v>73</v>
      </c>
      <c r="N57" s="129">
        <v>32</v>
      </c>
      <c r="P57" s="142">
        <v>0.93618960802187789</v>
      </c>
      <c r="Q57" s="142">
        <f t="shared" si="1"/>
        <v>0.93610000000000004</v>
      </c>
    </row>
    <row r="58" spans="1:17" x14ac:dyDescent="0.35">
      <c r="A58" s="57" t="s">
        <v>55</v>
      </c>
      <c r="B58" s="137">
        <v>0.9385</v>
      </c>
      <c r="C58" s="61">
        <v>2213</v>
      </c>
      <c r="D58" s="123">
        <v>2077</v>
      </c>
      <c r="E58" s="4">
        <v>136</v>
      </c>
      <c r="F58" s="126">
        <v>0.29236832676460051</v>
      </c>
      <c r="G58" s="60">
        <f t="shared" si="0"/>
        <v>0.96236669401148489</v>
      </c>
      <c r="H58" s="66">
        <v>3</v>
      </c>
      <c r="I58" s="66">
        <v>2233</v>
      </c>
      <c r="J58" s="66">
        <v>78</v>
      </c>
      <c r="K58" s="66">
        <v>113</v>
      </c>
      <c r="L58" s="66">
        <v>2074</v>
      </c>
      <c r="M58" s="66">
        <v>111</v>
      </c>
      <c r="N58" s="128">
        <v>100</v>
      </c>
      <c r="P58" s="142">
        <v>0.93854496159060097</v>
      </c>
      <c r="Q58" s="142">
        <f t="shared" si="1"/>
        <v>0.9385</v>
      </c>
    </row>
    <row r="59" spans="1:17" x14ac:dyDescent="0.35">
      <c r="A59" s="111" t="s">
        <v>56</v>
      </c>
      <c r="B59" s="138">
        <v>0.99539999999999995</v>
      </c>
      <c r="C59" s="66">
        <v>2199</v>
      </c>
      <c r="D59" s="124">
        <v>2189</v>
      </c>
      <c r="E59" s="112">
        <v>10</v>
      </c>
      <c r="F59" s="125">
        <v>0.22222222222222221</v>
      </c>
      <c r="G59" s="113">
        <f t="shared" si="0"/>
        <v>1.0207136997538966</v>
      </c>
      <c r="H59" s="61">
        <v>2</v>
      </c>
      <c r="I59" s="61">
        <v>2222</v>
      </c>
      <c r="J59" s="61">
        <v>15</v>
      </c>
      <c r="K59" s="61">
        <v>93</v>
      </c>
      <c r="L59" s="61">
        <v>2187</v>
      </c>
      <c r="M59" s="61">
        <v>105</v>
      </c>
      <c r="N59" s="129">
        <v>26</v>
      </c>
      <c r="P59" s="142">
        <v>0.99545247839927242</v>
      </c>
      <c r="Q59" s="142">
        <f t="shared" si="1"/>
        <v>0.99539999999999995</v>
      </c>
    </row>
    <row r="60" spans="1:17" x14ac:dyDescent="0.35">
      <c r="A60" s="57" t="s">
        <v>57</v>
      </c>
      <c r="B60" s="137">
        <v>0.91200000000000003</v>
      </c>
      <c r="C60" s="61">
        <v>1580</v>
      </c>
      <c r="D60" s="123">
        <v>1441</v>
      </c>
      <c r="E60" s="4">
        <v>139</v>
      </c>
      <c r="F60" s="126">
        <v>0.30060776063581113</v>
      </c>
      <c r="G60" s="60">
        <f t="shared" si="0"/>
        <v>0.93519278096800662</v>
      </c>
      <c r="H60" s="66">
        <v>3</v>
      </c>
      <c r="I60" s="66">
        <v>1591</v>
      </c>
      <c r="J60" s="66">
        <v>15</v>
      </c>
      <c r="K60" s="66">
        <v>27</v>
      </c>
      <c r="L60" s="66">
        <v>1438</v>
      </c>
      <c r="M60" s="66">
        <v>29</v>
      </c>
      <c r="N60" s="128">
        <v>24</v>
      </c>
      <c r="P60" s="142">
        <v>0.91202531645569618</v>
      </c>
      <c r="Q60" s="142">
        <f t="shared" si="1"/>
        <v>0.91200000000000003</v>
      </c>
    </row>
    <row r="61" spans="1:17" x14ac:dyDescent="0.35">
      <c r="A61" s="111" t="s">
        <v>58</v>
      </c>
      <c r="B61" s="138">
        <v>0.93069999999999997</v>
      </c>
      <c r="C61" s="66">
        <v>2310</v>
      </c>
      <c r="D61" s="124">
        <v>2150</v>
      </c>
      <c r="E61" s="112">
        <v>160</v>
      </c>
      <c r="F61" s="125">
        <v>0.27117486338797814</v>
      </c>
      <c r="G61" s="113">
        <f t="shared" si="0"/>
        <v>0.95436833470057425</v>
      </c>
      <c r="H61" s="61">
        <v>5</v>
      </c>
      <c r="I61" s="61">
        <v>2323</v>
      </c>
      <c r="J61" s="61">
        <v>85</v>
      </c>
      <c r="K61" s="61">
        <v>129</v>
      </c>
      <c r="L61" s="61">
        <v>2145</v>
      </c>
      <c r="M61" s="61">
        <v>123</v>
      </c>
      <c r="N61" s="129">
        <v>104</v>
      </c>
      <c r="P61" s="142">
        <v>0.93073593073593075</v>
      </c>
      <c r="Q61" s="142">
        <f t="shared" si="1"/>
        <v>0.93069999999999997</v>
      </c>
    </row>
    <row r="62" spans="1:17" x14ac:dyDescent="0.35">
      <c r="A62" s="57" t="s">
        <v>59</v>
      </c>
      <c r="B62" s="137">
        <v>0.91049999999999998</v>
      </c>
      <c r="C62" s="61">
        <v>2291</v>
      </c>
      <c r="D62" s="123">
        <v>2086</v>
      </c>
      <c r="E62" s="4">
        <v>205</v>
      </c>
      <c r="F62" s="126">
        <v>0.32574168414743782</v>
      </c>
      <c r="G62" s="60">
        <f t="shared" si="0"/>
        <v>0.93365463494667766</v>
      </c>
      <c r="H62" s="66">
        <v>6</v>
      </c>
      <c r="I62" s="66">
        <v>2326</v>
      </c>
      <c r="J62" s="66">
        <v>14</v>
      </c>
      <c r="K62" s="66">
        <v>105</v>
      </c>
      <c r="L62" s="66">
        <v>2080</v>
      </c>
      <c r="M62" s="66">
        <v>115</v>
      </c>
      <c r="N62" s="128">
        <v>39</v>
      </c>
      <c r="P62" s="142">
        <v>0.9105194238323876</v>
      </c>
      <c r="Q62" s="142">
        <f t="shared" si="1"/>
        <v>0.91049999999999998</v>
      </c>
    </row>
    <row r="63" spans="1:17" x14ac:dyDescent="0.35">
      <c r="A63" s="111" t="s">
        <v>60</v>
      </c>
      <c r="B63" s="138">
        <v>0.99439999999999995</v>
      </c>
      <c r="C63" s="66">
        <v>1616</v>
      </c>
      <c r="D63" s="124">
        <v>1607</v>
      </c>
      <c r="E63" s="112">
        <v>9</v>
      </c>
      <c r="F63" s="125">
        <v>0.2224352828379674</v>
      </c>
      <c r="G63" s="113">
        <f t="shared" si="0"/>
        <v>1.0196882690730107</v>
      </c>
      <c r="H63" s="61">
        <v>8</v>
      </c>
      <c r="I63" s="61">
        <v>1620</v>
      </c>
      <c r="J63" s="61">
        <v>20</v>
      </c>
      <c r="K63" s="61">
        <v>23</v>
      </c>
      <c r="L63" s="61">
        <v>1599</v>
      </c>
      <c r="M63" s="61">
        <v>20</v>
      </c>
      <c r="N63" s="129">
        <v>27</v>
      </c>
      <c r="P63" s="142">
        <v>0.99443069306930698</v>
      </c>
      <c r="Q63" s="142">
        <f t="shared" si="1"/>
        <v>0.99439999999999995</v>
      </c>
    </row>
    <row r="64" spans="1:17" x14ac:dyDescent="0.35">
      <c r="A64" s="57" t="s">
        <v>61</v>
      </c>
      <c r="B64" s="137">
        <v>0.89280000000000004</v>
      </c>
      <c r="C64" s="61">
        <v>1857</v>
      </c>
      <c r="D64" s="123">
        <v>1658</v>
      </c>
      <c r="E64" s="4">
        <v>199</v>
      </c>
      <c r="F64" s="126">
        <v>0.38190764572293717</v>
      </c>
      <c r="G64" s="60">
        <f t="shared" si="0"/>
        <v>0.91550451189499593</v>
      </c>
      <c r="H64" s="66">
        <v>6</v>
      </c>
      <c r="I64" s="66">
        <v>1814</v>
      </c>
      <c r="J64" s="66">
        <v>74</v>
      </c>
      <c r="K64" s="66">
        <v>61</v>
      </c>
      <c r="L64" s="66">
        <v>1652</v>
      </c>
      <c r="M64" s="66">
        <v>51</v>
      </c>
      <c r="N64" s="128">
        <v>41</v>
      </c>
      <c r="P64" s="142">
        <v>0.89283791060850837</v>
      </c>
      <c r="Q64" s="142">
        <f t="shared" si="1"/>
        <v>0.89280000000000004</v>
      </c>
    </row>
    <row r="65" spans="1:17" x14ac:dyDescent="0.35">
      <c r="A65" s="111" t="s">
        <v>62</v>
      </c>
      <c r="B65" s="138">
        <v>0.95679999999999998</v>
      </c>
      <c r="C65" s="66">
        <v>1831</v>
      </c>
      <c r="D65" s="124">
        <v>1752</v>
      </c>
      <c r="E65" s="112">
        <v>79</v>
      </c>
      <c r="F65" s="125">
        <v>0.28166031342651421</v>
      </c>
      <c r="G65" s="113">
        <f t="shared" si="0"/>
        <v>0.98113207547169812</v>
      </c>
      <c r="H65" s="61">
        <v>2</v>
      </c>
      <c r="I65" s="61">
        <v>1821</v>
      </c>
      <c r="J65" s="61">
        <v>18</v>
      </c>
      <c r="K65" s="61">
        <v>62</v>
      </c>
      <c r="L65" s="61">
        <v>1750</v>
      </c>
      <c r="M65" s="61">
        <v>52</v>
      </c>
      <c r="N65" s="129">
        <v>18</v>
      </c>
      <c r="P65" s="142">
        <v>0.95685417804478423</v>
      </c>
      <c r="Q65" s="142">
        <f t="shared" si="1"/>
        <v>0.95679999999999998</v>
      </c>
    </row>
    <row r="66" spans="1:17" x14ac:dyDescent="0.35">
      <c r="A66" s="57" t="s">
        <v>63</v>
      </c>
      <c r="B66" s="137">
        <v>0.99009999999999998</v>
      </c>
      <c r="C66" s="61">
        <v>2137</v>
      </c>
      <c r="D66" s="123">
        <v>2116</v>
      </c>
      <c r="E66" s="4">
        <v>21</v>
      </c>
      <c r="F66" s="126">
        <v>0.29856361149110805</v>
      </c>
      <c r="G66" s="60">
        <f t="shared" si="0"/>
        <v>1.015278917145201</v>
      </c>
      <c r="H66" s="66">
        <v>8</v>
      </c>
      <c r="I66" s="66">
        <v>2158</v>
      </c>
      <c r="J66" s="66">
        <v>16</v>
      </c>
      <c r="K66" s="66">
        <v>127</v>
      </c>
      <c r="L66" s="66">
        <v>2108</v>
      </c>
      <c r="M66" s="66">
        <v>114</v>
      </c>
      <c r="N66" s="128">
        <v>50</v>
      </c>
      <c r="P66" s="142">
        <v>0.99017313991576972</v>
      </c>
      <c r="Q66" s="142">
        <f t="shared" si="1"/>
        <v>0.99009999999999998</v>
      </c>
    </row>
    <row r="67" spans="1:17" x14ac:dyDescent="0.35">
      <c r="A67" s="111" t="s">
        <v>64</v>
      </c>
      <c r="B67" s="138">
        <v>1.0367999999999999</v>
      </c>
      <c r="C67" s="66">
        <v>2171</v>
      </c>
      <c r="D67" s="124">
        <v>2251</v>
      </c>
      <c r="E67" s="112">
        <v>-80</v>
      </c>
      <c r="F67" s="125">
        <v>0.27886710239651419</v>
      </c>
      <c r="G67" s="113">
        <f t="shared" ref="G67:G130" si="2">B67/B$219</f>
        <v>1.0631665299425759</v>
      </c>
      <c r="H67" s="61">
        <v>7</v>
      </c>
      <c r="I67" s="61">
        <v>2178</v>
      </c>
      <c r="J67" s="61">
        <v>14</v>
      </c>
      <c r="K67" s="61">
        <v>127</v>
      </c>
      <c r="L67" s="61">
        <v>2244</v>
      </c>
      <c r="M67" s="61">
        <v>108</v>
      </c>
      <c r="N67" s="129">
        <v>40</v>
      </c>
      <c r="P67" s="142">
        <v>1.0368493781667434</v>
      </c>
      <c r="Q67" s="142">
        <f t="shared" ref="Q67:Q130" si="3">TRUNC(P67,4)</f>
        <v>1.0367999999999999</v>
      </c>
    </row>
    <row r="68" spans="1:17" x14ac:dyDescent="0.35">
      <c r="A68" s="57" t="s">
        <v>65</v>
      </c>
      <c r="B68" s="137">
        <v>0.99760000000000004</v>
      </c>
      <c r="C68" s="61">
        <v>2142</v>
      </c>
      <c r="D68" s="123">
        <v>2137</v>
      </c>
      <c r="E68" s="4">
        <v>5</v>
      </c>
      <c r="F68" s="126">
        <v>0.23826458036984352</v>
      </c>
      <c r="G68" s="60">
        <f t="shared" si="2"/>
        <v>1.0229696472518459</v>
      </c>
      <c r="H68" s="66">
        <v>7</v>
      </c>
      <c r="I68" s="66">
        <v>2199</v>
      </c>
      <c r="J68" s="66">
        <v>11</v>
      </c>
      <c r="K68" s="66">
        <v>141</v>
      </c>
      <c r="L68" s="66">
        <v>2130</v>
      </c>
      <c r="M68" s="66">
        <v>176</v>
      </c>
      <c r="N68" s="128">
        <v>33</v>
      </c>
      <c r="P68" s="142">
        <v>0.99766573295985062</v>
      </c>
      <c r="Q68" s="142">
        <f t="shared" si="3"/>
        <v>0.99760000000000004</v>
      </c>
    </row>
    <row r="69" spans="1:17" x14ac:dyDescent="0.35">
      <c r="A69" s="111" t="s">
        <v>66</v>
      </c>
      <c r="B69" s="138">
        <v>0.93469999999999998</v>
      </c>
      <c r="C69" s="66">
        <v>2162</v>
      </c>
      <c r="D69" s="124">
        <v>2021</v>
      </c>
      <c r="E69" s="112">
        <v>141</v>
      </c>
      <c r="F69" s="125">
        <v>0.2576909156713717</v>
      </c>
      <c r="G69" s="113">
        <f t="shared" si="2"/>
        <v>0.95847005742411817</v>
      </c>
      <c r="H69" s="61">
        <v>7</v>
      </c>
      <c r="I69" s="61">
        <v>2199</v>
      </c>
      <c r="J69" s="61">
        <v>8</v>
      </c>
      <c r="K69" s="61">
        <v>128</v>
      </c>
      <c r="L69" s="61">
        <v>2014</v>
      </c>
      <c r="M69" s="61">
        <v>151</v>
      </c>
      <c r="N69" s="129">
        <v>22</v>
      </c>
      <c r="P69" s="142">
        <v>0.93478260869565222</v>
      </c>
      <c r="Q69" s="142">
        <f t="shared" si="3"/>
        <v>0.93469999999999998</v>
      </c>
    </row>
    <row r="70" spans="1:17" x14ac:dyDescent="0.35">
      <c r="A70" s="57" t="s">
        <v>67</v>
      </c>
      <c r="B70" s="137">
        <v>1.0111000000000001</v>
      </c>
      <c r="C70" s="61">
        <v>2152</v>
      </c>
      <c r="D70" s="123">
        <v>2176</v>
      </c>
      <c r="E70" s="4">
        <v>-24</v>
      </c>
      <c r="F70" s="126">
        <v>0.22318941504178272</v>
      </c>
      <c r="G70" s="60">
        <f t="shared" si="2"/>
        <v>1.0368129614438066</v>
      </c>
      <c r="H70" s="66">
        <v>4</v>
      </c>
      <c r="I70" s="66">
        <v>2144</v>
      </c>
      <c r="J70" s="66">
        <v>7</v>
      </c>
      <c r="K70" s="66">
        <v>140</v>
      </c>
      <c r="L70" s="66">
        <v>2172</v>
      </c>
      <c r="M70" s="66">
        <v>116</v>
      </c>
      <c r="N70" s="128">
        <v>23</v>
      </c>
      <c r="P70" s="142">
        <v>1.0111524163568772</v>
      </c>
      <c r="Q70" s="142">
        <f t="shared" si="3"/>
        <v>1.0111000000000001</v>
      </c>
    </row>
    <row r="71" spans="1:17" x14ac:dyDescent="0.35">
      <c r="A71" s="111" t="s">
        <v>68</v>
      </c>
      <c r="B71" s="138">
        <v>0.93110000000000004</v>
      </c>
      <c r="C71" s="66">
        <v>1481</v>
      </c>
      <c r="D71" s="124">
        <v>1379</v>
      </c>
      <c r="E71" s="112">
        <v>102</v>
      </c>
      <c r="F71" s="125">
        <v>0.35935397039030953</v>
      </c>
      <c r="G71" s="113">
        <f t="shared" si="2"/>
        <v>0.95477850697292876</v>
      </c>
      <c r="H71" s="61">
        <v>6</v>
      </c>
      <c r="I71" s="61">
        <v>1495</v>
      </c>
      <c r="J71" s="61">
        <v>22</v>
      </c>
      <c r="K71" s="61">
        <v>126</v>
      </c>
      <c r="L71" s="61">
        <v>1373</v>
      </c>
      <c r="M71" s="61">
        <v>130</v>
      </c>
      <c r="N71" s="129">
        <v>32</v>
      </c>
      <c r="P71" s="142">
        <v>0.93112761647535447</v>
      </c>
      <c r="Q71" s="142">
        <f t="shared" si="3"/>
        <v>0.93110000000000004</v>
      </c>
    </row>
    <row r="72" spans="1:17" x14ac:dyDescent="0.35">
      <c r="A72" s="57" t="s">
        <v>69</v>
      </c>
      <c r="B72" s="137">
        <v>0.86709999999999998</v>
      </c>
      <c r="C72" s="61">
        <v>1506</v>
      </c>
      <c r="D72" s="123">
        <v>1306</v>
      </c>
      <c r="E72" s="4">
        <v>200</v>
      </c>
      <c r="F72" s="126">
        <v>0.4</v>
      </c>
      <c r="G72" s="60">
        <f t="shared" si="2"/>
        <v>0.88915094339622647</v>
      </c>
      <c r="H72" s="66">
        <v>7</v>
      </c>
      <c r="I72" s="66">
        <v>1497</v>
      </c>
      <c r="J72" s="66">
        <v>15</v>
      </c>
      <c r="K72" s="66">
        <v>134</v>
      </c>
      <c r="L72" s="66">
        <v>1299</v>
      </c>
      <c r="M72" s="66">
        <v>119</v>
      </c>
      <c r="N72" s="128">
        <v>21</v>
      </c>
      <c r="P72" s="142">
        <v>0.86719787516600266</v>
      </c>
      <c r="Q72" s="142">
        <f t="shared" si="3"/>
        <v>0.86709999999999998</v>
      </c>
    </row>
    <row r="73" spans="1:17" x14ac:dyDescent="0.35">
      <c r="A73" s="111" t="s">
        <v>70</v>
      </c>
      <c r="B73" s="138">
        <v>0.85709999999999997</v>
      </c>
      <c r="C73" s="66">
        <v>1491</v>
      </c>
      <c r="D73" s="124">
        <v>1278</v>
      </c>
      <c r="E73" s="112">
        <v>213</v>
      </c>
      <c r="F73" s="125">
        <v>0.4381972333779563</v>
      </c>
      <c r="G73" s="113">
        <f t="shared" si="2"/>
        <v>0.87889663658736672</v>
      </c>
      <c r="H73" s="61">
        <v>9</v>
      </c>
      <c r="I73" s="61">
        <v>1485</v>
      </c>
      <c r="J73" s="61">
        <v>61</v>
      </c>
      <c r="K73" s="61">
        <v>145</v>
      </c>
      <c r="L73" s="61">
        <v>1269</v>
      </c>
      <c r="M73" s="61">
        <v>122</v>
      </c>
      <c r="N73" s="129">
        <v>78</v>
      </c>
      <c r="P73" s="142">
        <v>0.8571428571428571</v>
      </c>
      <c r="Q73" s="142">
        <f t="shared" si="3"/>
        <v>0.85709999999999997</v>
      </c>
    </row>
    <row r="74" spans="1:17" x14ac:dyDescent="0.35">
      <c r="A74" s="57" t="s">
        <v>71</v>
      </c>
      <c r="B74" s="137">
        <v>0.99790000000000001</v>
      </c>
      <c r="C74" s="61">
        <v>1488</v>
      </c>
      <c r="D74" s="123">
        <v>1485</v>
      </c>
      <c r="E74" s="4">
        <v>3</v>
      </c>
      <c r="F74" s="126">
        <v>0.26772388059701491</v>
      </c>
      <c r="G74" s="60">
        <f t="shared" si="2"/>
        <v>1.0232772764561116</v>
      </c>
      <c r="H74" s="66">
        <v>12</v>
      </c>
      <c r="I74" s="66">
        <v>1498</v>
      </c>
      <c r="J74" s="66">
        <v>33</v>
      </c>
      <c r="K74" s="66">
        <v>130</v>
      </c>
      <c r="L74" s="66">
        <v>1473</v>
      </c>
      <c r="M74" s="66">
        <v>134</v>
      </c>
      <c r="N74" s="128">
        <v>39</v>
      </c>
      <c r="P74" s="142">
        <v>0.99798387096774188</v>
      </c>
      <c r="Q74" s="142">
        <f t="shared" si="3"/>
        <v>0.99790000000000001</v>
      </c>
    </row>
    <row r="75" spans="1:17" x14ac:dyDescent="0.35">
      <c r="A75" s="111" t="s">
        <v>72</v>
      </c>
      <c r="B75" s="138">
        <v>0.96840000000000004</v>
      </c>
      <c r="C75" s="66">
        <v>1492</v>
      </c>
      <c r="D75" s="124">
        <v>1445</v>
      </c>
      <c r="E75" s="112">
        <v>47</v>
      </c>
      <c r="F75" s="125">
        <v>0.23942208462332301</v>
      </c>
      <c r="G75" s="113">
        <f t="shared" si="2"/>
        <v>0.99302707136997548</v>
      </c>
      <c r="H75" s="61">
        <v>4</v>
      </c>
      <c r="I75" s="61">
        <v>1517</v>
      </c>
      <c r="J75" s="61">
        <v>8</v>
      </c>
      <c r="K75" s="61">
        <v>146</v>
      </c>
      <c r="L75" s="61">
        <v>1441</v>
      </c>
      <c r="M75" s="61">
        <v>151</v>
      </c>
      <c r="N75" s="129">
        <v>28</v>
      </c>
      <c r="P75" s="142">
        <v>0.96849865951742631</v>
      </c>
      <c r="Q75" s="142">
        <f t="shared" si="3"/>
        <v>0.96840000000000004</v>
      </c>
    </row>
    <row r="76" spans="1:17" x14ac:dyDescent="0.35">
      <c r="A76" s="57" t="s">
        <v>73</v>
      </c>
      <c r="B76" s="137">
        <v>0.8024</v>
      </c>
      <c r="C76" s="61">
        <v>1468</v>
      </c>
      <c r="D76" s="123">
        <v>1178</v>
      </c>
      <c r="E76" s="4">
        <v>290</v>
      </c>
      <c r="F76" s="126">
        <v>0.51157024793388428</v>
      </c>
      <c r="G76" s="60">
        <f t="shared" si="2"/>
        <v>0.82280557834290402</v>
      </c>
      <c r="H76" s="66">
        <v>6</v>
      </c>
      <c r="I76" s="66">
        <v>1467</v>
      </c>
      <c r="J76" s="66">
        <v>26</v>
      </c>
      <c r="K76" s="66">
        <v>144</v>
      </c>
      <c r="L76" s="66">
        <v>1172</v>
      </c>
      <c r="M76" s="66">
        <v>132</v>
      </c>
      <c r="N76" s="128">
        <v>37</v>
      </c>
      <c r="P76" s="142">
        <v>0.8024523160762943</v>
      </c>
      <c r="Q76" s="142">
        <f t="shared" si="3"/>
        <v>0.8024</v>
      </c>
    </row>
    <row r="77" spans="1:17" x14ac:dyDescent="0.35">
      <c r="A77" s="111" t="s">
        <v>74</v>
      </c>
      <c r="B77" s="138">
        <v>0.87790000000000001</v>
      </c>
      <c r="C77" s="66">
        <v>1507</v>
      </c>
      <c r="D77" s="124">
        <v>1323</v>
      </c>
      <c r="E77" s="112">
        <v>184</v>
      </c>
      <c r="F77" s="125">
        <v>0.36050895381715364</v>
      </c>
      <c r="G77" s="113">
        <f t="shared" si="2"/>
        <v>0.90022559474979502</v>
      </c>
      <c r="H77" s="61">
        <v>9</v>
      </c>
      <c r="I77" s="61">
        <v>1491</v>
      </c>
      <c r="J77" s="61">
        <v>52</v>
      </c>
      <c r="K77" s="61">
        <v>137</v>
      </c>
      <c r="L77" s="61">
        <v>1314</v>
      </c>
      <c r="M77" s="61">
        <v>115</v>
      </c>
      <c r="N77" s="129">
        <v>58</v>
      </c>
      <c r="P77" s="142">
        <v>0.87790311877903116</v>
      </c>
      <c r="Q77" s="142">
        <f t="shared" si="3"/>
        <v>0.87790000000000001</v>
      </c>
    </row>
    <row r="78" spans="1:17" x14ac:dyDescent="0.35">
      <c r="A78" s="57" t="s">
        <v>75</v>
      </c>
      <c r="B78" s="137">
        <v>0.69699999999999995</v>
      </c>
      <c r="C78" s="61">
        <v>1901</v>
      </c>
      <c r="D78" s="123">
        <v>1325</v>
      </c>
      <c r="E78" s="4">
        <v>576</v>
      </c>
      <c r="F78" s="126">
        <v>0.4132921174652241</v>
      </c>
      <c r="G78" s="60">
        <f t="shared" si="2"/>
        <v>0.71472518457752254</v>
      </c>
      <c r="H78" s="66">
        <v>10</v>
      </c>
      <c r="I78" s="66">
        <v>1908</v>
      </c>
      <c r="J78" s="66">
        <v>35</v>
      </c>
      <c r="K78" s="66">
        <v>117</v>
      </c>
      <c r="L78" s="66">
        <v>1315</v>
      </c>
      <c r="M78" s="66">
        <v>108</v>
      </c>
      <c r="N78" s="128">
        <v>51</v>
      </c>
      <c r="P78" s="142">
        <v>0.69700157811678065</v>
      </c>
      <c r="Q78" s="142">
        <f t="shared" si="3"/>
        <v>0.69699999999999995</v>
      </c>
    </row>
    <row r="79" spans="1:17" x14ac:dyDescent="0.35">
      <c r="A79" s="111" t="s">
        <v>76</v>
      </c>
      <c r="B79" s="138">
        <v>0.92349999999999999</v>
      </c>
      <c r="C79" s="66">
        <v>1883</v>
      </c>
      <c r="D79" s="124">
        <v>1739</v>
      </c>
      <c r="E79" s="112">
        <v>144</v>
      </c>
      <c r="F79" s="125">
        <v>0.26094137076796037</v>
      </c>
      <c r="G79" s="113">
        <f t="shared" si="2"/>
        <v>0.94698523379819532</v>
      </c>
      <c r="H79" s="61">
        <v>3</v>
      </c>
      <c r="I79" s="61">
        <v>1894</v>
      </c>
      <c r="J79" s="61">
        <v>14</v>
      </c>
      <c r="K79" s="61">
        <v>122</v>
      </c>
      <c r="L79" s="61">
        <v>1736</v>
      </c>
      <c r="M79" s="61">
        <v>120</v>
      </c>
      <c r="N79" s="129">
        <v>27</v>
      </c>
      <c r="P79" s="142">
        <v>0.9235262878385555</v>
      </c>
      <c r="Q79" s="142">
        <f t="shared" si="3"/>
        <v>0.92349999999999999</v>
      </c>
    </row>
    <row r="80" spans="1:17" x14ac:dyDescent="0.35">
      <c r="A80" s="57" t="s">
        <v>77</v>
      </c>
      <c r="B80" s="137">
        <v>1.0539000000000001</v>
      </c>
      <c r="C80" s="61">
        <v>1908</v>
      </c>
      <c r="D80" s="123">
        <v>2011</v>
      </c>
      <c r="E80" s="4">
        <v>-103</v>
      </c>
      <c r="F80" s="126">
        <v>0.25239005736137665</v>
      </c>
      <c r="G80" s="60">
        <f t="shared" si="2"/>
        <v>1.080701394585726</v>
      </c>
      <c r="H80" s="66">
        <v>3</v>
      </c>
      <c r="I80" s="66">
        <v>1922</v>
      </c>
      <c r="J80" s="66">
        <v>46</v>
      </c>
      <c r="K80" s="66">
        <v>100</v>
      </c>
      <c r="L80" s="66">
        <v>2008</v>
      </c>
      <c r="M80" s="66">
        <v>105</v>
      </c>
      <c r="N80" s="128">
        <v>55</v>
      </c>
      <c r="P80" s="142">
        <v>1.0539832285115305</v>
      </c>
      <c r="Q80" s="142">
        <f t="shared" si="3"/>
        <v>1.0539000000000001</v>
      </c>
    </row>
    <row r="81" spans="1:17" x14ac:dyDescent="0.35">
      <c r="A81" s="111" t="s">
        <v>78</v>
      </c>
      <c r="B81" s="138">
        <v>0.96960000000000002</v>
      </c>
      <c r="C81" s="66">
        <v>1848</v>
      </c>
      <c r="D81" s="124">
        <v>1792</v>
      </c>
      <c r="E81" s="112">
        <v>56</v>
      </c>
      <c r="F81" s="125">
        <v>0.37309734513274334</v>
      </c>
      <c r="G81" s="113">
        <f t="shared" si="2"/>
        <v>0.99425758818703858</v>
      </c>
      <c r="H81" s="61">
        <v>2</v>
      </c>
      <c r="I81" s="61">
        <v>1866</v>
      </c>
      <c r="J81" s="61">
        <v>13</v>
      </c>
      <c r="K81" s="61">
        <v>91</v>
      </c>
      <c r="L81" s="61">
        <v>1790</v>
      </c>
      <c r="M81" s="61">
        <v>90</v>
      </c>
      <c r="N81" s="129">
        <v>32</v>
      </c>
      <c r="P81" s="142">
        <v>0.96969696969696972</v>
      </c>
      <c r="Q81" s="142">
        <f t="shared" si="3"/>
        <v>0.96960000000000002</v>
      </c>
    </row>
    <row r="82" spans="1:17" x14ac:dyDescent="0.35">
      <c r="A82" s="57" t="s">
        <v>79</v>
      </c>
      <c r="B82" s="137">
        <v>1.0736000000000001</v>
      </c>
      <c r="C82" s="61">
        <v>1861</v>
      </c>
      <c r="D82" s="123">
        <v>1998</v>
      </c>
      <c r="E82" s="4">
        <v>-137</v>
      </c>
      <c r="F82" s="126">
        <v>0.28622797554836388</v>
      </c>
      <c r="G82" s="60">
        <f t="shared" si="2"/>
        <v>1.1009023789991799</v>
      </c>
      <c r="H82" s="66">
        <v>4</v>
      </c>
      <c r="I82" s="66">
        <v>1841</v>
      </c>
      <c r="J82" s="66">
        <v>19</v>
      </c>
      <c r="K82" s="66">
        <v>115</v>
      </c>
      <c r="L82" s="66">
        <v>1994</v>
      </c>
      <c r="M82" s="66">
        <v>68</v>
      </c>
      <c r="N82" s="128">
        <v>46</v>
      </c>
      <c r="P82" s="142">
        <v>1.0736163353036001</v>
      </c>
      <c r="Q82" s="142">
        <f t="shared" si="3"/>
        <v>1.0736000000000001</v>
      </c>
    </row>
    <row r="83" spans="1:17" x14ac:dyDescent="0.35">
      <c r="A83" s="111" t="s">
        <v>80</v>
      </c>
      <c r="B83" s="138">
        <v>1.0117</v>
      </c>
      <c r="C83" s="66">
        <v>1872</v>
      </c>
      <c r="D83" s="124">
        <v>1894</v>
      </c>
      <c r="E83" s="112">
        <v>-22</v>
      </c>
      <c r="F83" s="125">
        <v>0.26687354538401864</v>
      </c>
      <c r="G83" s="113">
        <f t="shared" si="2"/>
        <v>1.0374282198523381</v>
      </c>
      <c r="H83" s="61">
        <v>5</v>
      </c>
      <c r="I83" s="61">
        <v>1878</v>
      </c>
      <c r="J83" s="61">
        <v>54</v>
      </c>
      <c r="K83" s="61">
        <v>101</v>
      </c>
      <c r="L83" s="61">
        <v>1889</v>
      </c>
      <c r="M83" s="61">
        <v>90</v>
      </c>
      <c r="N83" s="129">
        <v>71</v>
      </c>
      <c r="P83" s="142">
        <v>1.0117521367521367</v>
      </c>
      <c r="Q83" s="142">
        <f t="shared" si="3"/>
        <v>1.0117</v>
      </c>
    </row>
    <row r="84" spans="1:17" x14ac:dyDescent="0.35">
      <c r="A84" s="57" t="s">
        <v>81</v>
      </c>
      <c r="B84" s="137">
        <v>1.0204</v>
      </c>
      <c r="C84" s="61">
        <v>1854</v>
      </c>
      <c r="D84" s="123">
        <v>1892</v>
      </c>
      <c r="E84" s="4">
        <v>-38</v>
      </c>
      <c r="F84" s="126">
        <v>0.31007462686567167</v>
      </c>
      <c r="G84" s="60">
        <f t="shared" si="2"/>
        <v>1.046349466776046</v>
      </c>
      <c r="H84" s="66">
        <v>10</v>
      </c>
      <c r="I84" s="66">
        <v>1870</v>
      </c>
      <c r="J84" s="66">
        <v>8</v>
      </c>
      <c r="K84" s="66">
        <v>143</v>
      </c>
      <c r="L84" s="66">
        <v>1882</v>
      </c>
      <c r="M84" s="66">
        <v>152</v>
      </c>
      <c r="N84" s="128">
        <v>15</v>
      </c>
      <c r="P84" s="142">
        <v>1.0204962243797195</v>
      </c>
      <c r="Q84" s="142">
        <f t="shared" si="3"/>
        <v>1.0204</v>
      </c>
    </row>
    <row r="85" spans="1:17" x14ac:dyDescent="0.35">
      <c r="A85" s="111" t="s">
        <v>82</v>
      </c>
      <c r="B85" s="138">
        <v>0.91539999999999999</v>
      </c>
      <c r="C85" s="66">
        <v>1892</v>
      </c>
      <c r="D85" s="124">
        <v>1732</v>
      </c>
      <c r="E85" s="112">
        <v>160</v>
      </c>
      <c r="F85" s="125">
        <v>0.26585976627712854</v>
      </c>
      <c r="G85" s="113">
        <f t="shared" si="2"/>
        <v>0.93867924528301894</v>
      </c>
      <c r="H85" s="61"/>
      <c r="I85" s="61">
        <v>1919</v>
      </c>
      <c r="J85" s="61">
        <v>10</v>
      </c>
      <c r="K85" s="61">
        <v>98</v>
      </c>
      <c r="L85" s="61">
        <v>1732</v>
      </c>
      <c r="M85" s="61">
        <v>94</v>
      </c>
      <c r="N85" s="129">
        <v>41</v>
      </c>
      <c r="P85" s="142">
        <v>0.91543340380549687</v>
      </c>
      <c r="Q85" s="142">
        <f t="shared" si="3"/>
        <v>0.91539999999999999</v>
      </c>
    </row>
    <row r="86" spans="1:17" x14ac:dyDescent="0.35">
      <c r="A86" s="57" t="s">
        <v>83</v>
      </c>
      <c r="B86" s="137">
        <v>1.0077</v>
      </c>
      <c r="C86" s="61">
        <v>1799</v>
      </c>
      <c r="D86" s="123">
        <v>1813</v>
      </c>
      <c r="E86" s="4">
        <v>-14</v>
      </c>
      <c r="F86" s="126">
        <v>0.35698447893569846</v>
      </c>
      <c r="G86" s="60">
        <f t="shared" si="2"/>
        <v>1.0333264971287941</v>
      </c>
      <c r="H86" s="66">
        <v>15</v>
      </c>
      <c r="I86" s="66">
        <v>1860</v>
      </c>
      <c r="J86" s="66">
        <v>22</v>
      </c>
      <c r="K86" s="66">
        <v>239</v>
      </c>
      <c r="L86" s="66">
        <v>1798</v>
      </c>
      <c r="M86" s="66">
        <v>283</v>
      </c>
      <c r="N86" s="128">
        <v>39</v>
      </c>
      <c r="P86" s="142">
        <v>1.0077821011673151</v>
      </c>
      <c r="Q86" s="142">
        <f t="shared" si="3"/>
        <v>1.0077</v>
      </c>
    </row>
    <row r="87" spans="1:17" x14ac:dyDescent="0.35">
      <c r="A87" s="111" t="s">
        <v>84</v>
      </c>
      <c r="B87" s="138">
        <v>1.0134000000000001</v>
      </c>
      <c r="C87" s="66">
        <v>1791</v>
      </c>
      <c r="D87" s="124">
        <v>1815</v>
      </c>
      <c r="E87" s="112">
        <v>-24</v>
      </c>
      <c r="F87" s="125">
        <v>0.27203525641025639</v>
      </c>
      <c r="G87" s="113">
        <f t="shared" si="2"/>
        <v>1.0391714520098443</v>
      </c>
      <c r="H87" s="61">
        <v>10</v>
      </c>
      <c r="I87" s="61">
        <v>1772</v>
      </c>
      <c r="J87" s="61">
        <v>14</v>
      </c>
      <c r="K87" s="61">
        <v>230</v>
      </c>
      <c r="L87" s="61">
        <v>1805</v>
      </c>
      <c r="M87" s="61">
        <v>196</v>
      </c>
      <c r="N87" s="129">
        <v>29</v>
      </c>
      <c r="P87" s="142">
        <v>1.0134003350083751</v>
      </c>
      <c r="Q87" s="142">
        <f t="shared" si="3"/>
        <v>1.0134000000000001</v>
      </c>
    </row>
    <row r="88" spans="1:17" x14ac:dyDescent="0.35">
      <c r="A88" s="57" t="s">
        <v>85</v>
      </c>
      <c r="B88" s="137">
        <v>0.97109999999999996</v>
      </c>
      <c r="C88" s="61">
        <v>1768</v>
      </c>
      <c r="D88" s="123">
        <v>1717</v>
      </c>
      <c r="E88" s="4">
        <v>51</v>
      </c>
      <c r="F88" s="126">
        <v>0.27547974413646054</v>
      </c>
      <c r="G88" s="60">
        <f t="shared" si="2"/>
        <v>0.99579573420836753</v>
      </c>
      <c r="H88" s="66">
        <v>20</v>
      </c>
      <c r="I88" s="66">
        <v>1823</v>
      </c>
      <c r="J88" s="66">
        <v>9</v>
      </c>
      <c r="K88" s="66">
        <v>213</v>
      </c>
      <c r="L88" s="66">
        <v>1697</v>
      </c>
      <c r="M88" s="66">
        <v>246</v>
      </c>
      <c r="N88" s="128">
        <v>31</v>
      </c>
      <c r="P88" s="142">
        <v>0.97115384615384615</v>
      </c>
      <c r="Q88" s="142">
        <f t="shared" si="3"/>
        <v>0.97109999999999996</v>
      </c>
    </row>
    <row r="89" spans="1:17" x14ac:dyDescent="0.35">
      <c r="A89" s="111" t="s">
        <v>95</v>
      </c>
      <c r="B89" s="138">
        <v>0.98509999999999998</v>
      </c>
      <c r="C89" s="66">
        <v>1889</v>
      </c>
      <c r="D89" s="124">
        <v>1861</v>
      </c>
      <c r="E89" s="112">
        <v>28</v>
      </c>
      <c r="F89" s="125">
        <v>0.35989992852037167</v>
      </c>
      <c r="G89" s="113">
        <f t="shared" si="2"/>
        <v>1.0101517637407711</v>
      </c>
      <c r="H89" s="61">
        <v>13</v>
      </c>
      <c r="I89" s="61">
        <v>1895</v>
      </c>
      <c r="J89" s="61">
        <v>20</v>
      </c>
      <c r="K89" s="61">
        <v>134</v>
      </c>
      <c r="L89" s="61">
        <v>1848</v>
      </c>
      <c r="M89" s="61">
        <v>114</v>
      </c>
      <c r="N89" s="129">
        <v>46</v>
      </c>
      <c r="P89" s="142">
        <v>0.98517734250926414</v>
      </c>
      <c r="Q89" s="142">
        <f t="shared" si="3"/>
        <v>0.98509999999999998</v>
      </c>
    </row>
    <row r="90" spans="1:17" x14ac:dyDescent="0.35">
      <c r="A90" s="57" t="s">
        <v>96</v>
      </c>
      <c r="B90" s="137">
        <v>1.1588000000000001</v>
      </c>
      <c r="C90" s="61">
        <v>1920</v>
      </c>
      <c r="D90" s="123">
        <v>2225</v>
      </c>
      <c r="E90" s="4">
        <v>-305</v>
      </c>
      <c r="F90" s="126">
        <v>0.37586405529953915</v>
      </c>
      <c r="G90" s="60">
        <f t="shared" si="2"/>
        <v>1.1882690730106646</v>
      </c>
      <c r="H90" s="66">
        <v>19</v>
      </c>
      <c r="I90" s="66">
        <v>1859</v>
      </c>
      <c r="J90" s="66">
        <v>31</v>
      </c>
      <c r="K90" s="66">
        <v>147</v>
      </c>
      <c r="L90" s="66">
        <v>2206</v>
      </c>
      <c r="M90" s="66">
        <v>67</v>
      </c>
      <c r="N90" s="128">
        <v>50</v>
      </c>
      <c r="P90" s="142">
        <v>1.1588541666666667</v>
      </c>
      <c r="Q90" s="142">
        <f t="shared" si="3"/>
        <v>1.1588000000000001</v>
      </c>
    </row>
    <row r="91" spans="1:17" x14ac:dyDescent="0.35">
      <c r="A91" s="111" t="s">
        <v>97</v>
      </c>
      <c r="B91" s="138">
        <v>0.98099999999999998</v>
      </c>
      <c r="C91" s="66">
        <v>1896</v>
      </c>
      <c r="D91" s="124">
        <v>1860</v>
      </c>
      <c r="E91" s="112">
        <v>36</v>
      </c>
      <c r="F91" s="125">
        <v>0.21303258145363407</v>
      </c>
      <c r="G91" s="113">
        <f t="shared" si="2"/>
        <v>1.0059474979491387</v>
      </c>
      <c r="H91" s="61">
        <v>10</v>
      </c>
      <c r="I91" s="61">
        <v>1865</v>
      </c>
      <c r="J91" s="61">
        <v>14</v>
      </c>
      <c r="K91" s="61">
        <v>156</v>
      </c>
      <c r="L91" s="61">
        <v>1850</v>
      </c>
      <c r="M91" s="61">
        <v>104</v>
      </c>
      <c r="N91" s="129">
        <v>35</v>
      </c>
      <c r="P91" s="142">
        <v>0.98101265822784811</v>
      </c>
      <c r="Q91" s="142">
        <f t="shared" si="3"/>
        <v>0.98099999999999998</v>
      </c>
    </row>
    <row r="92" spans="1:17" x14ac:dyDescent="0.35">
      <c r="A92" s="57" t="s">
        <v>98</v>
      </c>
      <c r="B92" s="137">
        <v>1.0428999999999999</v>
      </c>
      <c r="C92" s="61">
        <v>1911</v>
      </c>
      <c r="D92" s="123">
        <v>1993</v>
      </c>
      <c r="E92" s="4">
        <v>-82</v>
      </c>
      <c r="F92" s="126">
        <v>0.28524945770065074</v>
      </c>
      <c r="G92" s="60">
        <f t="shared" si="2"/>
        <v>1.0694216570959802</v>
      </c>
      <c r="H92" s="66">
        <v>16</v>
      </c>
      <c r="I92" s="66">
        <v>1881</v>
      </c>
      <c r="J92" s="66">
        <v>62</v>
      </c>
      <c r="K92" s="66">
        <v>116</v>
      </c>
      <c r="L92" s="66">
        <v>1977</v>
      </c>
      <c r="M92" s="66">
        <v>72</v>
      </c>
      <c r="N92" s="128">
        <v>76</v>
      </c>
      <c r="P92" s="142">
        <v>1.0429094714809</v>
      </c>
      <c r="Q92" s="142">
        <f t="shared" si="3"/>
        <v>1.0428999999999999</v>
      </c>
    </row>
    <row r="93" spans="1:17" x14ac:dyDescent="0.35">
      <c r="A93" s="111" t="s">
        <v>99</v>
      </c>
      <c r="B93" s="138">
        <v>1.0025999999999999</v>
      </c>
      <c r="C93" s="66">
        <v>1871</v>
      </c>
      <c r="D93" s="124">
        <v>1876</v>
      </c>
      <c r="E93" s="112">
        <v>-5</v>
      </c>
      <c r="F93" s="125">
        <v>0.25600295530107131</v>
      </c>
      <c r="G93" s="113">
        <f t="shared" si="2"/>
        <v>1.0280968006562756</v>
      </c>
      <c r="H93" s="61">
        <v>7</v>
      </c>
      <c r="I93" s="61">
        <v>1868</v>
      </c>
      <c r="J93" s="61">
        <v>32</v>
      </c>
      <c r="K93" s="61">
        <v>156</v>
      </c>
      <c r="L93" s="61">
        <v>1869</v>
      </c>
      <c r="M93" s="61">
        <v>112</v>
      </c>
      <c r="N93" s="129">
        <v>73</v>
      </c>
      <c r="P93" s="142">
        <v>1.002672367717798</v>
      </c>
      <c r="Q93" s="142">
        <f t="shared" si="3"/>
        <v>1.0025999999999999</v>
      </c>
    </row>
    <row r="94" spans="1:17" x14ac:dyDescent="0.35">
      <c r="A94" s="57" t="s">
        <v>100</v>
      </c>
      <c r="B94" s="137">
        <v>1.2303999999999999</v>
      </c>
      <c r="C94" s="61">
        <v>1857</v>
      </c>
      <c r="D94" s="123">
        <v>2285</v>
      </c>
      <c r="E94" s="4">
        <v>-428</v>
      </c>
      <c r="F94" s="126">
        <v>0.32782948063644551</v>
      </c>
      <c r="G94" s="60">
        <f t="shared" si="2"/>
        <v>1.2616899097621002</v>
      </c>
      <c r="H94" s="66">
        <v>7</v>
      </c>
      <c r="I94" s="66">
        <v>1861</v>
      </c>
      <c r="J94" s="66">
        <v>13</v>
      </c>
      <c r="K94" s="66">
        <v>150</v>
      </c>
      <c r="L94" s="66">
        <v>2278</v>
      </c>
      <c r="M94" s="66">
        <v>124</v>
      </c>
      <c r="N94" s="128">
        <v>43</v>
      </c>
      <c r="P94" s="142">
        <v>1.2304792676359719</v>
      </c>
      <c r="Q94" s="142">
        <f t="shared" si="3"/>
        <v>1.2303999999999999</v>
      </c>
    </row>
    <row r="95" spans="1:17" x14ac:dyDescent="0.35">
      <c r="A95" s="111" t="s">
        <v>101</v>
      </c>
      <c r="B95" s="138">
        <v>1.0395000000000001</v>
      </c>
      <c r="C95" s="66">
        <v>1920</v>
      </c>
      <c r="D95" s="124">
        <v>1996</v>
      </c>
      <c r="E95" s="112">
        <v>-76</v>
      </c>
      <c r="F95" s="125">
        <v>0.19019933554817275</v>
      </c>
      <c r="G95" s="113">
        <f t="shared" si="2"/>
        <v>1.0659351927809682</v>
      </c>
      <c r="H95" s="61">
        <v>5</v>
      </c>
      <c r="I95" s="61">
        <v>1882</v>
      </c>
      <c r="J95" s="61">
        <v>986</v>
      </c>
      <c r="K95" s="61">
        <v>143</v>
      </c>
      <c r="L95" s="61">
        <v>1991</v>
      </c>
      <c r="M95" s="61">
        <v>110</v>
      </c>
      <c r="N95" s="129">
        <v>981</v>
      </c>
      <c r="P95" s="142">
        <v>1.0395833333333333</v>
      </c>
      <c r="Q95" s="142">
        <f t="shared" si="3"/>
        <v>1.0395000000000001</v>
      </c>
    </row>
    <row r="96" spans="1:17" x14ac:dyDescent="0.35">
      <c r="A96" s="57" t="s">
        <v>102</v>
      </c>
      <c r="B96" s="137">
        <v>1.0427999999999999</v>
      </c>
      <c r="C96" s="61">
        <v>1890</v>
      </c>
      <c r="D96" s="123">
        <v>1971</v>
      </c>
      <c r="E96" s="4">
        <v>-81</v>
      </c>
      <c r="F96" s="126">
        <v>0.26608298439284356</v>
      </c>
      <c r="G96" s="60">
        <f t="shared" si="2"/>
        <v>1.0693191140278917</v>
      </c>
      <c r="H96" s="66">
        <v>9</v>
      </c>
      <c r="I96" s="66">
        <v>1896</v>
      </c>
      <c r="J96" s="66">
        <v>22</v>
      </c>
      <c r="K96" s="66">
        <v>117</v>
      </c>
      <c r="L96" s="66">
        <v>1962</v>
      </c>
      <c r="M96" s="66">
        <v>105</v>
      </c>
      <c r="N96" s="128">
        <v>40</v>
      </c>
      <c r="P96" s="142">
        <v>1.0428571428571429</v>
      </c>
      <c r="Q96" s="142">
        <f t="shared" si="3"/>
        <v>1.0427999999999999</v>
      </c>
    </row>
    <row r="97" spans="1:17" x14ac:dyDescent="0.35">
      <c r="A97" s="111" t="s">
        <v>103</v>
      </c>
      <c r="B97" s="138">
        <v>1.1394</v>
      </c>
      <c r="C97" s="66">
        <v>1901</v>
      </c>
      <c r="D97" s="124">
        <v>2166</v>
      </c>
      <c r="E97" s="112">
        <v>-265</v>
      </c>
      <c r="F97" s="125">
        <v>0.25975395430579967</v>
      </c>
      <c r="G97" s="113">
        <f t="shared" si="2"/>
        <v>1.1683757178014766</v>
      </c>
      <c r="H97" s="61">
        <v>12</v>
      </c>
      <c r="I97" s="61">
        <v>1915</v>
      </c>
      <c r="J97" s="61">
        <v>38</v>
      </c>
      <c r="K97" s="61">
        <v>126</v>
      </c>
      <c r="L97" s="61">
        <v>2154</v>
      </c>
      <c r="M97" s="61">
        <v>122</v>
      </c>
      <c r="N97" s="129">
        <v>56</v>
      </c>
      <c r="P97" s="142">
        <v>1.1394003156233561</v>
      </c>
      <c r="Q97" s="142">
        <f t="shared" si="3"/>
        <v>1.1394</v>
      </c>
    </row>
    <row r="98" spans="1:17" x14ac:dyDescent="0.35">
      <c r="A98" s="57" t="s">
        <v>104</v>
      </c>
      <c r="B98" s="137">
        <v>1.0874999999999999</v>
      </c>
      <c r="C98" s="61">
        <v>1885</v>
      </c>
      <c r="D98" s="123">
        <v>2050</v>
      </c>
      <c r="E98" s="4">
        <v>-165</v>
      </c>
      <c r="F98" s="126">
        <v>0.27433004231311708</v>
      </c>
      <c r="G98" s="60">
        <f t="shared" si="2"/>
        <v>1.1151558654634945</v>
      </c>
      <c r="H98" s="66">
        <v>20</v>
      </c>
      <c r="I98" s="66">
        <v>1897</v>
      </c>
      <c r="J98" s="66">
        <v>30</v>
      </c>
      <c r="K98" s="66">
        <v>157</v>
      </c>
      <c r="L98" s="66">
        <v>2030</v>
      </c>
      <c r="M98" s="66">
        <v>129</v>
      </c>
      <c r="N98" s="128">
        <v>70</v>
      </c>
      <c r="P98" s="142">
        <v>1.0875331564986737</v>
      </c>
      <c r="Q98" s="142">
        <f t="shared" si="3"/>
        <v>1.0874999999999999</v>
      </c>
    </row>
    <row r="99" spans="1:17" x14ac:dyDescent="0.35">
      <c r="A99" s="111" t="s">
        <v>86</v>
      </c>
      <c r="B99" s="138">
        <v>1.0741000000000001</v>
      </c>
      <c r="C99" s="66">
        <v>1874</v>
      </c>
      <c r="D99" s="124">
        <v>2013</v>
      </c>
      <c r="E99" s="112">
        <v>-139</v>
      </c>
      <c r="F99" s="125">
        <v>0.22838380153228749</v>
      </c>
      <c r="G99" s="113">
        <f t="shared" si="2"/>
        <v>1.1014150943396228</v>
      </c>
      <c r="H99" s="61">
        <v>9</v>
      </c>
      <c r="I99" s="61">
        <v>1920</v>
      </c>
      <c r="J99" s="61">
        <v>9</v>
      </c>
      <c r="K99" s="61">
        <v>124</v>
      </c>
      <c r="L99" s="61">
        <v>2004</v>
      </c>
      <c r="M99" s="61">
        <v>146</v>
      </c>
      <c r="N99" s="129">
        <v>33</v>
      </c>
      <c r="P99" s="142">
        <v>1.0741728922091782</v>
      </c>
      <c r="Q99" s="142">
        <f t="shared" si="3"/>
        <v>1.0741000000000001</v>
      </c>
    </row>
    <row r="100" spans="1:17" x14ac:dyDescent="0.35">
      <c r="A100" s="57" t="s">
        <v>105</v>
      </c>
      <c r="B100" s="137">
        <v>0.93259999999999998</v>
      </c>
      <c r="C100" s="61">
        <v>1915</v>
      </c>
      <c r="D100" s="123">
        <v>1786</v>
      </c>
      <c r="E100" s="4">
        <v>129</v>
      </c>
      <c r="F100" s="126">
        <v>0.3786788750817528</v>
      </c>
      <c r="G100" s="60">
        <f t="shared" si="2"/>
        <v>0.95631665299425761</v>
      </c>
      <c r="H100" s="66">
        <v>18</v>
      </c>
      <c r="I100" s="66">
        <v>1879</v>
      </c>
      <c r="J100" s="66">
        <v>39</v>
      </c>
      <c r="K100" s="66">
        <v>160</v>
      </c>
      <c r="L100" s="66">
        <v>1768</v>
      </c>
      <c r="M100" s="66">
        <v>98</v>
      </c>
      <c r="N100" s="128">
        <v>65</v>
      </c>
      <c r="P100" s="142">
        <v>0.93263707571801568</v>
      </c>
      <c r="Q100" s="142">
        <f t="shared" si="3"/>
        <v>0.93259999999999998</v>
      </c>
    </row>
    <row r="101" spans="1:17" x14ac:dyDescent="0.35">
      <c r="A101" s="111" t="s">
        <v>106</v>
      </c>
      <c r="B101" s="138">
        <v>0.95299999999999996</v>
      </c>
      <c r="C101" s="66">
        <v>1916</v>
      </c>
      <c r="D101" s="124">
        <v>1826</v>
      </c>
      <c r="E101" s="112">
        <v>90</v>
      </c>
      <c r="F101" s="125">
        <v>0.31101759755164499</v>
      </c>
      <c r="G101" s="113">
        <f t="shared" si="2"/>
        <v>0.9772354388843314</v>
      </c>
      <c r="H101" s="61">
        <v>6</v>
      </c>
      <c r="I101" s="61">
        <v>1890</v>
      </c>
      <c r="J101" s="61">
        <v>42</v>
      </c>
      <c r="K101" s="61">
        <v>158</v>
      </c>
      <c r="L101" s="61">
        <v>1820</v>
      </c>
      <c r="M101" s="61">
        <v>116</v>
      </c>
      <c r="N101" s="129">
        <v>58</v>
      </c>
      <c r="P101" s="142">
        <v>0.95302713987473908</v>
      </c>
      <c r="Q101" s="142">
        <f t="shared" si="3"/>
        <v>0.95299999999999996</v>
      </c>
    </row>
    <row r="102" spans="1:17" x14ac:dyDescent="0.35">
      <c r="A102" s="57" t="s">
        <v>107</v>
      </c>
      <c r="B102" s="137">
        <v>1.018</v>
      </c>
      <c r="C102" s="61">
        <v>1993</v>
      </c>
      <c r="D102" s="123">
        <v>2029</v>
      </c>
      <c r="E102" s="4">
        <v>-36</v>
      </c>
      <c r="F102" s="126">
        <v>0.36144964720974981</v>
      </c>
      <c r="G102" s="60">
        <f t="shared" si="2"/>
        <v>1.0438884331419196</v>
      </c>
      <c r="H102" s="66">
        <v>7</v>
      </c>
      <c r="I102" s="66">
        <v>1863</v>
      </c>
      <c r="J102" s="66">
        <v>342</v>
      </c>
      <c r="K102" s="66">
        <v>120</v>
      </c>
      <c r="L102" s="66">
        <v>2022</v>
      </c>
      <c r="M102" s="66">
        <v>55</v>
      </c>
      <c r="N102" s="128">
        <v>277</v>
      </c>
      <c r="P102" s="142">
        <v>1.0180632212744607</v>
      </c>
      <c r="Q102" s="142">
        <f t="shared" si="3"/>
        <v>1.018</v>
      </c>
    </row>
    <row r="103" spans="1:17" x14ac:dyDescent="0.35">
      <c r="A103" s="111" t="s">
        <v>108</v>
      </c>
      <c r="B103" s="138">
        <v>0.94840000000000002</v>
      </c>
      <c r="C103" s="66">
        <v>1880</v>
      </c>
      <c r="D103" s="124">
        <v>1783</v>
      </c>
      <c r="E103" s="112">
        <v>97</v>
      </c>
      <c r="F103" s="125">
        <v>0.27041444398851044</v>
      </c>
      <c r="G103" s="113">
        <f t="shared" si="2"/>
        <v>0.97251845775225598</v>
      </c>
      <c r="H103" s="61">
        <v>1</v>
      </c>
      <c r="I103" s="61">
        <v>1853</v>
      </c>
      <c r="J103" s="61">
        <v>52</v>
      </c>
      <c r="K103" s="61">
        <v>149</v>
      </c>
      <c r="L103" s="61">
        <v>1782</v>
      </c>
      <c r="M103" s="61">
        <v>109</v>
      </c>
      <c r="N103" s="129">
        <v>65</v>
      </c>
      <c r="P103" s="142">
        <v>0.94840425531914896</v>
      </c>
      <c r="Q103" s="142">
        <f t="shared" si="3"/>
        <v>0.94840000000000002</v>
      </c>
    </row>
    <row r="104" spans="1:17" x14ac:dyDescent="0.35">
      <c r="A104" s="57" t="s">
        <v>109</v>
      </c>
      <c r="B104" s="137">
        <v>1.0411999999999999</v>
      </c>
      <c r="C104" s="61">
        <v>1890</v>
      </c>
      <c r="D104" s="123">
        <v>1968</v>
      </c>
      <c r="E104" s="4">
        <v>-78</v>
      </c>
      <c r="F104" s="126">
        <v>0.26469428007889545</v>
      </c>
      <c r="G104" s="60">
        <f t="shared" si="2"/>
        <v>1.0676784249384741</v>
      </c>
      <c r="H104" s="66">
        <v>9</v>
      </c>
      <c r="I104" s="66">
        <v>1907</v>
      </c>
      <c r="J104" s="66">
        <v>39</v>
      </c>
      <c r="K104" s="66">
        <v>101</v>
      </c>
      <c r="L104" s="66">
        <v>1959</v>
      </c>
      <c r="M104" s="66">
        <v>103</v>
      </c>
      <c r="N104" s="128">
        <v>54</v>
      </c>
      <c r="P104" s="142">
        <v>1.0412698412698413</v>
      </c>
      <c r="Q104" s="142">
        <f t="shared" si="3"/>
        <v>1.0411999999999999</v>
      </c>
    </row>
    <row r="105" spans="1:17" x14ac:dyDescent="0.35">
      <c r="A105" s="111" t="s">
        <v>110</v>
      </c>
      <c r="B105" s="138">
        <v>1.0210999999999999</v>
      </c>
      <c r="C105" s="66">
        <v>1893</v>
      </c>
      <c r="D105" s="124">
        <v>1933</v>
      </c>
      <c r="E105" s="112">
        <v>-40</v>
      </c>
      <c r="F105" s="125">
        <v>0.34549715433545364</v>
      </c>
      <c r="G105" s="113">
        <f t="shared" si="2"/>
        <v>1.0470672682526661</v>
      </c>
      <c r="H105" s="61">
        <v>16</v>
      </c>
      <c r="I105" s="61">
        <v>1899</v>
      </c>
      <c r="J105" s="61">
        <v>14</v>
      </c>
      <c r="K105" s="61">
        <v>145</v>
      </c>
      <c r="L105" s="61">
        <v>1917</v>
      </c>
      <c r="M105" s="61">
        <v>127</v>
      </c>
      <c r="N105" s="129">
        <v>38</v>
      </c>
      <c r="P105" s="142">
        <v>1.0211304807184363</v>
      </c>
      <c r="Q105" s="142">
        <f t="shared" si="3"/>
        <v>1.0210999999999999</v>
      </c>
    </row>
    <row r="106" spans="1:17" x14ac:dyDescent="0.35">
      <c r="A106" s="57" t="s">
        <v>111</v>
      </c>
      <c r="B106" s="137">
        <v>1.0179</v>
      </c>
      <c r="C106" s="61">
        <v>1889</v>
      </c>
      <c r="D106" s="123">
        <v>1923</v>
      </c>
      <c r="E106" s="4">
        <v>-34</v>
      </c>
      <c r="F106" s="126">
        <v>0.26864535768645359</v>
      </c>
      <c r="G106" s="60">
        <f t="shared" si="2"/>
        <v>1.043785890073831</v>
      </c>
      <c r="H106" s="66">
        <v>9</v>
      </c>
      <c r="I106" s="66">
        <v>1896</v>
      </c>
      <c r="J106" s="66">
        <v>13</v>
      </c>
      <c r="K106" s="66">
        <v>132</v>
      </c>
      <c r="L106" s="66">
        <v>1914</v>
      </c>
      <c r="M106" s="66">
        <v>110</v>
      </c>
      <c r="N106" s="128">
        <v>42</v>
      </c>
      <c r="P106" s="142">
        <v>1.0179989412387507</v>
      </c>
      <c r="Q106" s="142">
        <f t="shared" si="3"/>
        <v>1.0179</v>
      </c>
    </row>
    <row r="107" spans="1:17" x14ac:dyDescent="0.35">
      <c r="A107" s="111" t="s">
        <v>112</v>
      </c>
      <c r="B107" s="138">
        <v>1.0483</v>
      </c>
      <c r="C107" s="66">
        <v>1840</v>
      </c>
      <c r="D107" s="124">
        <v>1929</v>
      </c>
      <c r="E107" s="112">
        <v>-89</v>
      </c>
      <c r="F107" s="125">
        <v>0.26899224806201549</v>
      </c>
      <c r="G107" s="113">
        <f t="shared" si="2"/>
        <v>1.0749589827727646</v>
      </c>
      <c r="H107" s="61">
        <v>5</v>
      </c>
      <c r="I107" s="61">
        <v>1878</v>
      </c>
      <c r="J107" s="61">
        <v>15</v>
      </c>
      <c r="K107" s="61">
        <v>127</v>
      </c>
      <c r="L107" s="61">
        <v>1924</v>
      </c>
      <c r="M107" s="61">
        <v>128</v>
      </c>
      <c r="N107" s="129">
        <v>52</v>
      </c>
      <c r="P107" s="142">
        <v>1.0483695652173912</v>
      </c>
      <c r="Q107" s="142">
        <f t="shared" si="3"/>
        <v>1.0483</v>
      </c>
    </row>
    <row r="108" spans="1:17" x14ac:dyDescent="0.35">
      <c r="A108" s="57" t="s">
        <v>113</v>
      </c>
      <c r="B108" s="137">
        <v>0.95020000000000004</v>
      </c>
      <c r="C108" s="61">
        <v>1848</v>
      </c>
      <c r="D108" s="123">
        <v>1756</v>
      </c>
      <c r="E108" s="4">
        <v>92</v>
      </c>
      <c r="F108" s="126">
        <v>0.24177777777777779</v>
      </c>
      <c r="G108" s="60">
        <f t="shared" si="2"/>
        <v>0.9743642329778508</v>
      </c>
      <c r="H108" s="66">
        <v>11</v>
      </c>
      <c r="I108" s="66">
        <v>1847</v>
      </c>
      <c r="J108" s="66">
        <v>21</v>
      </c>
      <c r="K108" s="66">
        <v>132</v>
      </c>
      <c r="L108" s="66">
        <v>1745</v>
      </c>
      <c r="M108" s="66">
        <v>94</v>
      </c>
      <c r="N108" s="128">
        <v>58</v>
      </c>
      <c r="P108" s="142">
        <v>0.95021645021645018</v>
      </c>
      <c r="Q108" s="142">
        <f t="shared" si="3"/>
        <v>0.95020000000000004</v>
      </c>
    </row>
    <row r="109" spans="1:17" x14ac:dyDescent="0.35">
      <c r="A109" s="111" t="s">
        <v>114</v>
      </c>
      <c r="B109" s="138">
        <v>1.0307999999999999</v>
      </c>
      <c r="C109" s="66">
        <v>1882</v>
      </c>
      <c r="D109" s="124">
        <v>1940</v>
      </c>
      <c r="E109" s="112">
        <v>-58</v>
      </c>
      <c r="F109" s="125">
        <v>0.28403041825095054</v>
      </c>
      <c r="G109" s="113">
        <f t="shared" si="2"/>
        <v>1.0570139458572601</v>
      </c>
      <c r="H109" s="61">
        <v>6</v>
      </c>
      <c r="I109" s="61">
        <v>1882</v>
      </c>
      <c r="J109" s="61">
        <v>17</v>
      </c>
      <c r="K109" s="61">
        <v>122</v>
      </c>
      <c r="L109" s="61">
        <v>1934</v>
      </c>
      <c r="M109" s="61">
        <v>87</v>
      </c>
      <c r="N109" s="129">
        <v>52</v>
      </c>
      <c r="P109" s="142">
        <v>1.0308182784272051</v>
      </c>
      <c r="Q109" s="142">
        <f t="shared" si="3"/>
        <v>1.0307999999999999</v>
      </c>
    </row>
    <row r="110" spans="1:17" x14ac:dyDescent="0.35">
      <c r="A110" s="57" t="s">
        <v>87</v>
      </c>
      <c r="B110" s="137">
        <v>1.2277</v>
      </c>
      <c r="C110" s="61">
        <v>1879</v>
      </c>
      <c r="D110" s="123">
        <v>2307</v>
      </c>
      <c r="E110" s="4">
        <v>-428</v>
      </c>
      <c r="F110" s="126">
        <v>0.24475298676138199</v>
      </c>
      <c r="G110" s="60">
        <f t="shared" si="2"/>
        <v>1.2589212469237081</v>
      </c>
      <c r="H110" s="66">
        <v>35</v>
      </c>
      <c r="I110" s="66">
        <v>1857</v>
      </c>
      <c r="J110" s="66">
        <v>25</v>
      </c>
      <c r="K110" s="66">
        <v>133</v>
      </c>
      <c r="L110" s="66">
        <v>2272</v>
      </c>
      <c r="M110" s="66">
        <v>81</v>
      </c>
      <c r="N110" s="128">
        <v>55</v>
      </c>
      <c r="P110" s="142">
        <v>1.2277807344332092</v>
      </c>
      <c r="Q110" s="142">
        <f t="shared" si="3"/>
        <v>1.2277</v>
      </c>
    </row>
    <row r="111" spans="1:17" x14ac:dyDescent="0.35">
      <c r="A111" s="111" t="s">
        <v>115</v>
      </c>
      <c r="B111" s="138">
        <v>0.91210000000000002</v>
      </c>
      <c r="C111" s="66">
        <v>1936</v>
      </c>
      <c r="D111" s="124">
        <v>1766</v>
      </c>
      <c r="E111" s="112">
        <v>170</v>
      </c>
      <c r="F111" s="125">
        <v>0.28548580567772891</v>
      </c>
      <c r="G111" s="113">
        <f t="shared" si="2"/>
        <v>0.93529532403609528</v>
      </c>
      <c r="H111" s="61">
        <v>14</v>
      </c>
      <c r="I111" s="61">
        <v>1977</v>
      </c>
      <c r="J111" s="61">
        <v>62</v>
      </c>
      <c r="K111" s="61">
        <v>116</v>
      </c>
      <c r="L111" s="61">
        <v>1752</v>
      </c>
      <c r="M111" s="61">
        <v>138</v>
      </c>
      <c r="N111" s="129">
        <v>81</v>
      </c>
      <c r="P111" s="142">
        <v>0.91219008264462809</v>
      </c>
      <c r="Q111" s="142">
        <f t="shared" si="3"/>
        <v>0.91210000000000002</v>
      </c>
    </row>
    <row r="112" spans="1:17" x14ac:dyDescent="0.35">
      <c r="A112" s="57" t="s">
        <v>116</v>
      </c>
      <c r="B112" s="137">
        <v>0.97629999999999995</v>
      </c>
      <c r="C112" s="61">
        <v>1901</v>
      </c>
      <c r="D112" s="123">
        <v>1856</v>
      </c>
      <c r="E112" s="4">
        <v>45</v>
      </c>
      <c r="F112" s="126">
        <v>0.25443298969072164</v>
      </c>
      <c r="G112" s="60">
        <f t="shared" si="2"/>
        <v>1.0011279737489747</v>
      </c>
      <c r="H112" s="66">
        <v>8</v>
      </c>
      <c r="I112" s="66">
        <v>1867</v>
      </c>
      <c r="J112" s="66">
        <v>17</v>
      </c>
      <c r="K112" s="66">
        <v>126</v>
      </c>
      <c r="L112" s="66">
        <v>1848</v>
      </c>
      <c r="M112" s="66">
        <v>71</v>
      </c>
      <c r="N112" s="128">
        <v>38</v>
      </c>
      <c r="P112" s="142">
        <v>0.97632824829037346</v>
      </c>
      <c r="Q112" s="142">
        <f t="shared" si="3"/>
        <v>0.97629999999999995</v>
      </c>
    </row>
    <row r="113" spans="1:17" x14ac:dyDescent="0.35">
      <c r="A113" s="111" t="s">
        <v>117</v>
      </c>
      <c r="B113" s="138">
        <v>0.95520000000000005</v>
      </c>
      <c r="C113" s="66">
        <v>1944</v>
      </c>
      <c r="D113" s="124">
        <v>1857</v>
      </c>
      <c r="E113" s="112">
        <v>87</v>
      </c>
      <c r="F113" s="125">
        <v>0.25544554455445545</v>
      </c>
      <c r="G113" s="113">
        <f t="shared" si="2"/>
        <v>0.97949138638228062</v>
      </c>
      <c r="H113" s="61">
        <v>7</v>
      </c>
      <c r="I113" s="61">
        <v>1938</v>
      </c>
      <c r="J113" s="61">
        <v>14</v>
      </c>
      <c r="K113" s="61">
        <v>142</v>
      </c>
      <c r="L113" s="61">
        <v>1850</v>
      </c>
      <c r="M113" s="61">
        <v>108</v>
      </c>
      <c r="N113" s="129">
        <v>42</v>
      </c>
      <c r="P113" s="142">
        <v>0.95524691358024694</v>
      </c>
      <c r="Q113" s="142">
        <f t="shared" si="3"/>
        <v>0.95520000000000005</v>
      </c>
    </row>
    <row r="114" spans="1:17" x14ac:dyDescent="0.35">
      <c r="A114" s="57" t="s">
        <v>118</v>
      </c>
      <c r="B114" s="137">
        <v>1.0108999999999999</v>
      </c>
      <c r="C114" s="61">
        <v>1922</v>
      </c>
      <c r="D114" s="123">
        <v>1943</v>
      </c>
      <c r="E114" s="4">
        <v>-21</v>
      </c>
      <c r="F114" s="126">
        <v>0.17310140008485364</v>
      </c>
      <c r="G114" s="60">
        <f t="shared" si="2"/>
        <v>1.0366078753076291</v>
      </c>
      <c r="H114" s="66">
        <v>12</v>
      </c>
      <c r="I114" s="66">
        <v>1962</v>
      </c>
      <c r="J114" s="66">
        <v>28</v>
      </c>
      <c r="K114" s="66">
        <v>135</v>
      </c>
      <c r="L114" s="66">
        <v>1931</v>
      </c>
      <c r="M114" s="66">
        <v>147</v>
      </c>
      <c r="N114" s="128">
        <v>56</v>
      </c>
      <c r="P114" s="142">
        <v>1.0109261186264309</v>
      </c>
      <c r="Q114" s="142">
        <f t="shared" si="3"/>
        <v>1.0108999999999999</v>
      </c>
    </row>
    <row r="115" spans="1:17" x14ac:dyDescent="0.35">
      <c r="A115" s="111" t="s">
        <v>119</v>
      </c>
      <c r="B115" s="138">
        <v>1.1417999999999999</v>
      </c>
      <c r="C115" s="66">
        <v>1897</v>
      </c>
      <c r="D115" s="124">
        <v>2166</v>
      </c>
      <c r="E115" s="112">
        <v>-269</v>
      </c>
      <c r="F115" s="125">
        <v>0.27241732015001707</v>
      </c>
      <c r="G115" s="113">
        <f t="shared" si="2"/>
        <v>1.1708367514356028</v>
      </c>
      <c r="H115" s="61">
        <v>4</v>
      </c>
      <c r="I115" s="61">
        <v>1858</v>
      </c>
      <c r="J115" s="61">
        <v>23</v>
      </c>
      <c r="K115" s="61">
        <v>144</v>
      </c>
      <c r="L115" s="61">
        <v>2162</v>
      </c>
      <c r="M115" s="61">
        <v>93</v>
      </c>
      <c r="N115" s="129">
        <v>35</v>
      </c>
      <c r="P115" s="142">
        <v>1.1418028465998946</v>
      </c>
      <c r="Q115" s="142">
        <f t="shared" si="3"/>
        <v>1.1417999999999999</v>
      </c>
    </row>
    <row r="116" spans="1:17" x14ac:dyDescent="0.35">
      <c r="A116" s="57" t="s">
        <v>120</v>
      </c>
      <c r="B116" s="137">
        <v>1.0528999999999999</v>
      </c>
      <c r="C116" s="61">
        <v>1832</v>
      </c>
      <c r="D116" s="123">
        <v>1929</v>
      </c>
      <c r="E116" s="4">
        <v>-97</v>
      </c>
      <c r="F116" s="126">
        <v>0.26715497301464919</v>
      </c>
      <c r="G116" s="60">
        <f t="shared" si="2"/>
        <v>1.0796759639048401</v>
      </c>
      <c r="H116" s="66">
        <v>15</v>
      </c>
      <c r="I116" s="66">
        <v>1842</v>
      </c>
      <c r="J116" s="66">
        <v>14</v>
      </c>
      <c r="K116" s="66">
        <v>125</v>
      </c>
      <c r="L116" s="66">
        <v>1914</v>
      </c>
      <c r="M116" s="66">
        <v>105</v>
      </c>
      <c r="N116" s="128">
        <v>44</v>
      </c>
      <c r="P116" s="142">
        <v>1.0529475982532752</v>
      </c>
      <c r="Q116" s="142">
        <f t="shared" si="3"/>
        <v>1.0528999999999999</v>
      </c>
    </row>
    <row r="117" spans="1:17" x14ac:dyDescent="0.35">
      <c r="A117" s="111" t="s">
        <v>121</v>
      </c>
      <c r="B117" s="138">
        <v>1.034</v>
      </c>
      <c r="C117" s="66">
        <v>1910</v>
      </c>
      <c r="D117" s="124">
        <v>1975</v>
      </c>
      <c r="E117" s="112">
        <v>-65</v>
      </c>
      <c r="F117" s="125">
        <v>0.35709294199860236</v>
      </c>
      <c r="G117" s="113">
        <f t="shared" si="2"/>
        <v>1.0602953240360953</v>
      </c>
      <c r="H117" s="61">
        <v>4</v>
      </c>
      <c r="I117" s="61">
        <v>1912</v>
      </c>
      <c r="J117" s="61">
        <v>34</v>
      </c>
      <c r="K117" s="61">
        <v>147</v>
      </c>
      <c r="L117" s="61">
        <v>1971</v>
      </c>
      <c r="M117" s="61">
        <v>134</v>
      </c>
      <c r="N117" s="129">
        <v>49</v>
      </c>
      <c r="P117" s="142">
        <v>1.0340314136125655</v>
      </c>
      <c r="Q117" s="142">
        <f t="shared" si="3"/>
        <v>1.034</v>
      </c>
    </row>
    <row r="118" spans="1:17" x14ac:dyDescent="0.35">
      <c r="A118" s="57" t="s">
        <v>122</v>
      </c>
      <c r="B118" s="137">
        <v>1.0015000000000001</v>
      </c>
      <c r="C118" s="61">
        <v>1908</v>
      </c>
      <c r="D118" s="123">
        <v>1911</v>
      </c>
      <c r="E118" s="4">
        <v>-3</v>
      </c>
      <c r="F118" s="126">
        <v>0.20496894409937888</v>
      </c>
      <c r="G118" s="60">
        <f t="shared" si="2"/>
        <v>1.0269688269073012</v>
      </c>
      <c r="H118" s="66">
        <v>9</v>
      </c>
      <c r="I118" s="66">
        <v>1877</v>
      </c>
      <c r="J118" s="66">
        <v>22</v>
      </c>
      <c r="K118" s="66">
        <v>132</v>
      </c>
      <c r="L118" s="66">
        <v>1902</v>
      </c>
      <c r="M118" s="66">
        <v>93</v>
      </c>
      <c r="N118" s="128">
        <v>30</v>
      </c>
      <c r="P118" s="142">
        <v>1.0015723270440251</v>
      </c>
      <c r="Q118" s="142">
        <f t="shared" si="3"/>
        <v>1.0015000000000001</v>
      </c>
    </row>
    <row r="119" spans="1:17" x14ac:dyDescent="0.35">
      <c r="A119" s="111" t="s">
        <v>123</v>
      </c>
      <c r="B119" s="138">
        <v>0.93859999999999999</v>
      </c>
      <c r="C119" s="66">
        <v>1908</v>
      </c>
      <c r="D119" s="124">
        <v>1791</v>
      </c>
      <c r="E119" s="112">
        <v>117</v>
      </c>
      <c r="F119" s="125">
        <v>0.34410576569959606</v>
      </c>
      <c r="G119" s="113">
        <f t="shared" si="2"/>
        <v>0.96246923707957344</v>
      </c>
      <c r="H119" s="61">
        <v>15</v>
      </c>
      <c r="I119" s="61">
        <v>1872</v>
      </c>
      <c r="J119" s="61">
        <v>29</v>
      </c>
      <c r="K119" s="61">
        <v>138</v>
      </c>
      <c r="L119" s="61">
        <v>1776</v>
      </c>
      <c r="M119" s="61">
        <v>90</v>
      </c>
      <c r="N119" s="129">
        <v>41</v>
      </c>
      <c r="P119" s="142">
        <v>0.93867924528301883</v>
      </c>
      <c r="Q119" s="142">
        <f t="shared" si="3"/>
        <v>0.93859999999999999</v>
      </c>
    </row>
    <row r="120" spans="1:17" x14ac:dyDescent="0.35">
      <c r="A120" s="57" t="s">
        <v>124</v>
      </c>
      <c r="B120" s="137">
        <v>0.98780000000000001</v>
      </c>
      <c r="C120" s="61">
        <v>1891</v>
      </c>
      <c r="D120" s="123">
        <v>1868</v>
      </c>
      <c r="E120" s="4">
        <v>23</v>
      </c>
      <c r="F120" s="126">
        <v>0.26887734718337997</v>
      </c>
      <c r="G120" s="60">
        <f t="shared" si="2"/>
        <v>1.0129204265791634</v>
      </c>
      <c r="H120" s="66">
        <v>7</v>
      </c>
      <c r="I120" s="66">
        <v>1860</v>
      </c>
      <c r="J120" s="66">
        <v>9</v>
      </c>
      <c r="K120" s="66">
        <v>135</v>
      </c>
      <c r="L120" s="66">
        <v>1861</v>
      </c>
      <c r="M120" s="66">
        <v>77</v>
      </c>
      <c r="N120" s="128">
        <v>36</v>
      </c>
      <c r="P120" s="142">
        <v>0.98783712321522998</v>
      </c>
      <c r="Q120" s="142">
        <f t="shared" si="3"/>
        <v>0.98780000000000001</v>
      </c>
    </row>
    <row r="121" spans="1:17" x14ac:dyDescent="0.35">
      <c r="A121" s="111" t="s">
        <v>88</v>
      </c>
      <c r="B121" s="138">
        <v>1.0095000000000001</v>
      </c>
      <c r="C121" s="66">
        <v>1882</v>
      </c>
      <c r="D121" s="124">
        <v>1900</v>
      </c>
      <c r="E121" s="112">
        <v>-18</v>
      </c>
      <c r="F121" s="125">
        <v>0.24902267396403441</v>
      </c>
      <c r="G121" s="113">
        <f t="shared" si="2"/>
        <v>1.035172272354389</v>
      </c>
      <c r="H121" s="61">
        <v>19</v>
      </c>
      <c r="I121" s="61">
        <v>1900</v>
      </c>
      <c r="J121" s="61">
        <v>6</v>
      </c>
      <c r="K121" s="61">
        <v>136</v>
      </c>
      <c r="L121" s="61">
        <v>1881</v>
      </c>
      <c r="M121" s="61">
        <v>135</v>
      </c>
      <c r="N121" s="129">
        <v>25</v>
      </c>
      <c r="P121" s="142">
        <v>1.0095642933049946</v>
      </c>
      <c r="Q121" s="142">
        <f t="shared" si="3"/>
        <v>1.0095000000000001</v>
      </c>
    </row>
    <row r="122" spans="1:17" x14ac:dyDescent="0.35">
      <c r="A122" s="57" t="s">
        <v>125</v>
      </c>
      <c r="B122" s="137">
        <v>0.92949999999999999</v>
      </c>
      <c r="C122" s="61">
        <v>1902</v>
      </c>
      <c r="D122" s="123">
        <v>1768</v>
      </c>
      <c r="E122" s="4">
        <v>134</v>
      </c>
      <c r="F122" s="126">
        <v>0.34894091415830547</v>
      </c>
      <c r="G122" s="60">
        <f t="shared" si="2"/>
        <v>0.95313781788351115</v>
      </c>
      <c r="H122" s="66">
        <v>7</v>
      </c>
      <c r="I122" s="66">
        <v>1897</v>
      </c>
      <c r="J122" s="66">
        <v>45</v>
      </c>
      <c r="K122" s="66">
        <v>138</v>
      </c>
      <c r="L122" s="66">
        <v>1761</v>
      </c>
      <c r="M122" s="66">
        <v>107</v>
      </c>
      <c r="N122" s="128">
        <v>71</v>
      </c>
      <c r="P122" s="142">
        <v>0.92954784437434279</v>
      </c>
      <c r="Q122" s="142">
        <f t="shared" si="3"/>
        <v>0.92949999999999999</v>
      </c>
    </row>
    <row r="123" spans="1:17" x14ac:dyDescent="0.35">
      <c r="A123" s="111" t="s">
        <v>126</v>
      </c>
      <c r="B123" s="138">
        <v>0.95850000000000002</v>
      </c>
      <c r="C123" s="66">
        <v>1882</v>
      </c>
      <c r="D123" s="124">
        <v>1804</v>
      </c>
      <c r="E123" s="112">
        <v>78</v>
      </c>
      <c r="F123" s="125">
        <v>0.24291845493562231</v>
      </c>
      <c r="G123" s="113">
        <f t="shared" si="2"/>
        <v>0.98287530762920428</v>
      </c>
      <c r="H123" s="61">
        <v>5</v>
      </c>
      <c r="I123" s="61">
        <v>1891</v>
      </c>
      <c r="J123" s="61">
        <v>12</v>
      </c>
      <c r="K123" s="61">
        <v>129</v>
      </c>
      <c r="L123" s="61">
        <v>1799</v>
      </c>
      <c r="M123" s="61">
        <v>103</v>
      </c>
      <c r="N123" s="129">
        <v>47</v>
      </c>
      <c r="P123" s="142">
        <v>0.9585547290116897</v>
      </c>
      <c r="Q123" s="142">
        <f t="shared" si="3"/>
        <v>0.95850000000000002</v>
      </c>
    </row>
    <row r="124" spans="1:17" x14ac:dyDescent="0.35">
      <c r="A124" s="57" t="s">
        <v>127</v>
      </c>
      <c r="B124" s="137">
        <v>0.94679999999999997</v>
      </c>
      <c r="C124" s="61">
        <v>1958</v>
      </c>
      <c r="D124" s="123">
        <v>1854</v>
      </c>
      <c r="E124" s="4">
        <v>104</v>
      </c>
      <c r="F124" s="126">
        <v>0.25608732157850544</v>
      </c>
      <c r="G124" s="60">
        <f t="shared" si="2"/>
        <v>0.97087776866283837</v>
      </c>
      <c r="H124" s="66">
        <v>8</v>
      </c>
      <c r="I124" s="66">
        <v>1956</v>
      </c>
      <c r="J124" s="66">
        <v>25</v>
      </c>
      <c r="K124" s="66">
        <v>136</v>
      </c>
      <c r="L124" s="66">
        <v>1846</v>
      </c>
      <c r="M124" s="66">
        <v>118</v>
      </c>
      <c r="N124" s="128">
        <v>41</v>
      </c>
      <c r="P124" s="142">
        <v>0.94688457609805921</v>
      </c>
      <c r="Q124" s="142">
        <f t="shared" si="3"/>
        <v>0.94679999999999997</v>
      </c>
    </row>
    <row r="125" spans="1:17" x14ac:dyDescent="0.35">
      <c r="A125" s="111" t="s">
        <v>128</v>
      </c>
      <c r="B125" s="138">
        <v>0.94069999999999998</v>
      </c>
      <c r="C125" s="66">
        <v>1874</v>
      </c>
      <c r="D125" s="124">
        <v>1763</v>
      </c>
      <c r="E125" s="112">
        <v>111</v>
      </c>
      <c r="F125" s="125">
        <v>0.31429652042360062</v>
      </c>
      <c r="G125" s="113">
        <f t="shared" si="2"/>
        <v>0.964622641509434</v>
      </c>
      <c r="H125" s="61">
        <v>20</v>
      </c>
      <c r="I125" s="61">
        <v>1939</v>
      </c>
      <c r="J125" s="61">
        <v>57</v>
      </c>
      <c r="K125" s="61">
        <v>147</v>
      </c>
      <c r="L125" s="61">
        <v>1743</v>
      </c>
      <c r="M125" s="61">
        <v>163</v>
      </c>
      <c r="N125" s="129">
        <v>106</v>
      </c>
      <c r="P125" s="142">
        <v>0.94076840981856991</v>
      </c>
      <c r="Q125" s="142">
        <f t="shared" si="3"/>
        <v>0.94069999999999998</v>
      </c>
    </row>
    <row r="126" spans="1:17" x14ac:dyDescent="0.35">
      <c r="A126" s="57" t="s">
        <v>129</v>
      </c>
      <c r="B126" s="137">
        <v>1.0370999999999999</v>
      </c>
      <c r="C126" s="61">
        <v>1940</v>
      </c>
      <c r="D126" s="123">
        <v>2012</v>
      </c>
      <c r="E126" s="4">
        <v>-72</v>
      </c>
      <c r="F126" s="126">
        <v>0.26083840917233964</v>
      </c>
      <c r="G126" s="60">
        <f t="shared" si="2"/>
        <v>1.0634741591468417</v>
      </c>
      <c r="H126" s="66">
        <v>7</v>
      </c>
      <c r="I126" s="66">
        <v>1951</v>
      </c>
      <c r="J126" s="66">
        <v>27</v>
      </c>
      <c r="K126" s="66">
        <v>130</v>
      </c>
      <c r="L126" s="66">
        <v>2005</v>
      </c>
      <c r="M126" s="66">
        <v>126</v>
      </c>
      <c r="N126" s="128">
        <v>42</v>
      </c>
      <c r="P126" s="142">
        <v>1.0371134020618558</v>
      </c>
      <c r="Q126" s="142">
        <f t="shared" si="3"/>
        <v>1.0370999999999999</v>
      </c>
    </row>
    <row r="127" spans="1:17" x14ac:dyDescent="0.35">
      <c r="A127" s="111" t="s">
        <v>130</v>
      </c>
      <c r="B127" s="138">
        <v>1.05</v>
      </c>
      <c r="C127" s="66">
        <v>1897</v>
      </c>
      <c r="D127" s="124">
        <v>1992</v>
      </c>
      <c r="E127" s="112">
        <v>-95</v>
      </c>
      <c r="F127" s="125">
        <v>0.24886877828054299</v>
      </c>
      <c r="G127" s="113">
        <f t="shared" si="2"/>
        <v>1.0767022149302707</v>
      </c>
      <c r="H127" s="61">
        <v>31</v>
      </c>
      <c r="I127" s="61">
        <v>1900</v>
      </c>
      <c r="J127" s="61">
        <v>18</v>
      </c>
      <c r="K127" s="61">
        <v>124</v>
      </c>
      <c r="L127" s="61">
        <v>1961</v>
      </c>
      <c r="M127" s="61">
        <v>94</v>
      </c>
      <c r="N127" s="129">
        <v>51</v>
      </c>
      <c r="P127" s="142">
        <v>1.0500790722192936</v>
      </c>
      <c r="Q127" s="142">
        <f t="shared" si="3"/>
        <v>1.05</v>
      </c>
    </row>
    <row r="128" spans="1:17" x14ac:dyDescent="0.35">
      <c r="A128" s="57" t="s">
        <v>131</v>
      </c>
      <c r="B128" s="137">
        <v>1</v>
      </c>
      <c r="C128" s="61">
        <v>1912</v>
      </c>
      <c r="D128" s="123">
        <v>1912</v>
      </c>
      <c r="E128" s="4">
        <v>0</v>
      </c>
      <c r="F128" s="126">
        <v>0.28532608695652173</v>
      </c>
      <c r="G128" s="60">
        <f t="shared" si="2"/>
        <v>1.0254306808859721</v>
      </c>
      <c r="H128" s="66">
        <v>6</v>
      </c>
      <c r="I128" s="66">
        <v>1918</v>
      </c>
      <c r="J128" s="66">
        <v>11</v>
      </c>
      <c r="K128" s="66">
        <v>106</v>
      </c>
      <c r="L128" s="66">
        <v>1906</v>
      </c>
      <c r="M128" s="66">
        <v>78</v>
      </c>
      <c r="N128" s="128">
        <v>45</v>
      </c>
      <c r="P128" s="142">
        <v>1</v>
      </c>
      <c r="Q128" s="142">
        <f t="shared" si="3"/>
        <v>1</v>
      </c>
    </row>
    <row r="129" spans="1:17" x14ac:dyDescent="0.35">
      <c r="A129" s="111" t="s">
        <v>132</v>
      </c>
      <c r="B129" s="138">
        <v>0.94989999999999997</v>
      </c>
      <c r="C129" s="66">
        <v>1899</v>
      </c>
      <c r="D129" s="124">
        <v>1804</v>
      </c>
      <c r="E129" s="112">
        <v>95</v>
      </c>
      <c r="F129" s="125">
        <v>0.31567164179104479</v>
      </c>
      <c r="G129" s="113">
        <f t="shared" si="2"/>
        <v>0.97405660377358494</v>
      </c>
      <c r="H129" s="61">
        <v>4</v>
      </c>
      <c r="I129" s="61">
        <v>1893</v>
      </c>
      <c r="J129" s="61">
        <v>18</v>
      </c>
      <c r="K129" s="61">
        <v>138</v>
      </c>
      <c r="L129" s="61">
        <v>1800</v>
      </c>
      <c r="M129" s="61">
        <v>104</v>
      </c>
      <c r="N129" s="129">
        <v>46</v>
      </c>
      <c r="P129" s="142">
        <v>0.94997367035281732</v>
      </c>
      <c r="Q129" s="142">
        <f t="shared" si="3"/>
        <v>0.94989999999999997</v>
      </c>
    </row>
    <row r="130" spans="1:17" x14ac:dyDescent="0.35">
      <c r="A130" s="57" t="s">
        <v>133</v>
      </c>
      <c r="B130" s="137">
        <v>0.88800000000000001</v>
      </c>
      <c r="C130" s="61">
        <v>1876</v>
      </c>
      <c r="D130" s="123">
        <v>1666</v>
      </c>
      <c r="E130" s="4">
        <v>210</v>
      </c>
      <c r="F130" s="126">
        <v>0.3656686626746507</v>
      </c>
      <c r="G130" s="60">
        <f t="shared" si="2"/>
        <v>0.91058244462674331</v>
      </c>
      <c r="H130" s="66">
        <v>13</v>
      </c>
      <c r="I130" s="66">
        <v>1836</v>
      </c>
      <c r="J130" s="66">
        <v>75</v>
      </c>
      <c r="K130" s="66">
        <v>147</v>
      </c>
      <c r="L130" s="66">
        <v>1653</v>
      </c>
      <c r="M130" s="66">
        <v>92</v>
      </c>
      <c r="N130" s="128">
        <v>90</v>
      </c>
      <c r="P130" s="142">
        <v>0.88805970149253732</v>
      </c>
      <c r="Q130" s="142">
        <f t="shared" si="3"/>
        <v>0.88800000000000001</v>
      </c>
    </row>
    <row r="131" spans="1:17" x14ac:dyDescent="0.35">
      <c r="A131" s="111" t="s">
        <v>134</v>
      </c>
      <c r="B131" s="138">
        <v>0.93500000000000005</v>
      </c>
      <c r="C131" s="66">
        <v>1864</v>
      </c>
      <c r="D131" s="124">
        <v>1743</v>
      </c>
      <c r="E131" s="112">
        <v>121</v>
      </c>
      <c r="F131" s="125">
        <v>0.3036893203883495</v>
      </c>
      <c r="G131" s="113">
        <f t="shared" ref="G131:G194" si="4">B131/B$219</f>
        <v>0.95877768662838403</v>
      </c>
      <c r="H131" s="61">
        <v>13</v>
      </c>
      <c r="I131" s="61">
        <v>1889</v>
      </c>
      <c r="J131" s="61">
        <v>25</v>
      </c>
      <c r="K131" s="61">
        <v>149</v>
      </c>
      <c r="L131" s="61">
        <v>1730</v>
      </c>
      <c r="M131" s="61">
        <v>117</v>
      </c>
      <c r="N131" s="129">
        <v>82</v>
      </c>
      <c r="P131" s="142">
        <v>0.93508583690987124</v>
      </c>
      <c r="Q131" s="142">
        <f t="shared" ref="Q131:Q194" si="5">TRUNC(P131,4)</f>
        <v>0.93500000000000005</v>
      </c>
    </row>
    <row r="132" spans="1:17" x14ac:dyDescent="0.35">
      <c r="A132" s="57" t="s">
        <v>89</v>
      </c>
      <c r="B132" s="137">
        <v>0.97340000000000004</v>
      </c>
      <c r="C132" s="61">
        <v>1882</v>
      </c>
      <c r="D132" s="123">
        <v>1832</v>
      </c>
      <c r="E132" s="4">
        <v>50</v>
      </c>
      <c r="F132" s="126">
        <v>0.1717032967032967</v>
      </c>
      <c r="G132" s="60">
        <f t="shared" si="4"/>
        <v>0.9981542247744053</v>
      </c>
      <c r="H132" s="66">
        <v>8</v>
      </c>
      <c r="I132" s="66">
        <v>1878</v>
      </c>
      <c r="J132" s="66">
        <v>7</v>
      </c>
      <c r="K132" s="66">
        <v>150</v>
      </c>
      <c r="L132" s="66">
        <v>1824</v>
      </c>
      <c r="M132" s="66">
        <v>126</v>
      </c>
      <c r="N132" s="128">
        <v>27</v>
      </c>
      <c r="P132" s="142">
        <v>0.97343251859723701</v>
      </c>
      <c r="Q132" s="142">
        <f t="shared" si="5"/>
        <v>0.97340000000000004</v>
      </c>
    </row>
    <row r="133" spans="1:17" x14ac:dyDescent="0.35">
      <c r="A133" s="111" t="s">
        <v>135</v>
      </c>
      <c r="B133" s="138">
        <v>0.96060000000000001</v>
      </c>
      <c r="C133" s="66">
        <v>1932</v>
      </c>
      <c r="D133" s="124">
        <v>1856</v>
      </c>
      <c r="E133" s="112">
        <v>76</v>
      </c>
      <c r="F133" s="125">
        <v>0.33425893786879557</v>
      </c>
      <c r="G133" s="113">
        <f t="shared" si="4"/>
        <v>0.98502871205906484</v>
      </c>
      <c r="H133" s="61">
        <v>14</v>
      </c>
      <c r="I133" s="61">
        <v>1897</v>
      </c>
      <c r="J133" s="61">
        <v>30</v>
      </c>
      <c r="K133" s="61">
        <v>137</v>
      </c>
      <c r="L133" s="61">
        <v>1842</v>
      </c>
      <c r="M133" s="61">
        <v>89</v>
      </c>
      <c r="N133" s="129">
        <v>43</v>
      </c>
      <c r="P133" s="142">
        <v>0.96066252587991718</v>
      </c>
      <c r="Q133" s="142">
        <f t="shared" si="5"/>
        <v>0.96060000000000001</v>
      </c>
    </row>
    <row r="134" spans="1:17" x14ac:dyDescent="0.35">
      <c r="A134" s="57" t="s">
        <v>136</v>
      </c>
      <c r="B134" s="137">
        <v>0.97189999999999999</v>
      </c>
      <c r="C134" s="61">
        <v>1891</v>
      </c>
      <c r="D134" s="123">
        <v>1838</v>
      </c>
      <c r="E134" s="4">
        <v>53</v>
      </c>
      <c r="F134" s="126">
        <v>0.25885668276972623</v>
      </c>
      <c r="G134" s="60">
        <f t="shared" si="4"/>
        <v>0.99661607875307634</v>
      </c>
      <c r="H134" s="66">
        <v>12</v>
      </c>
      <c r="I134" s="66">
        <v>1899</v>
      </c>
      <c r="J134" s="66">
        <v>34</v>
      </c>
      <c r="K134" s="66">
        <v>130</v>
      </c>
      <c r="L134" s="66">
        <v>1826</v>
      </c>
      <c r="M134" s="66">
        <v>105</v>
      </c>
      <c r="N134" s="128">
        <v>67</v>
      </c>
      <c r="P134" s="142">
        <v>0.97197250132205182</v>
      </c>
      <c r="Q134" s="142">
        <f t="shared" si="5"/>
        <v>0.97189999999999999</v>
      </c>
    </row>
    <row r="135" spans="1:17" x14ac:dyDescent="0.35">
      <c r="A135" s="111" t="s">
        <v>137</v>
      </c>
      <c r="B135" s="138">
        <v>0.95020000000000004</v>
      </c>
      <c r="C135" s="66">
        <v>1891</v>
      </c>
      <c r="D135" s="124">
        <v>1797</v>
      </c>
      <c r="E135" s="112">
        <v>94</v>
      </c>
      <c r="F135" s="125">
        <v>0.27180114099429503</v>
      </c>
      <c r="G135" s="113">
        <f t="shared" si="4"/>
        <v>0.9743642329778508</v>
      </c>
      <c r="H135" s="61">
        <v>21</v>
      </c>
      <c r="I135" s="61">
        <v>1861</v>
      </c>
      <c r="J135" s="61">
        <v>40</v>
      </c>
      <c r="K135" s="61">
        <v>167</v>
      </c>
      <c r="L135" s="61">
        <v>1776</v>
      </c>
      <c r="M135" s="61">
        <v>106</v>
      </c>
      <c r="N135" s="129">
        <v>71</v>
      </c>
      <c r="P135" s="142">
        <v>0.95029085140137493</v>
      </c>
      <c r="Q135" s="142">
        <f t="shared" si="5"/>
        <v>0.95020000000000004</v>
      </c>
    </row>
    <row r="136" spans="1:17" x14ac:dyDescent="0.35">
      <c r="A136" s="57" t="s">
        <v>138</v>
      </c>
      <c r="B136" s="137">
        <v>1.0094000000000001</v>
      </c>
      <c r="C136" s="61">
        <v>1803</v>
      </c>
      <c r="D136" s="123">
        <v>1820</v>
      </c>
      <c r="E136" s="4">
        <v>-17</v>
      </c>
      <c r="F136" s="126">
        <v>0.25247311827956992</v>
      </c>
      <c r="G136" s="60">
        <f t="shared" si="4"/>
        <v>1.0350697292863005</v>
      </c>
      <c r="H136" s="66">
        <v>5</v>
      </c>
      <c r="I136" s="66">
        <v>1795</v>
      </c>
      <c r="J136" s="66">
        <v>21</v>
      </c>
      <c r="K136" s="66">
        <v>133</v>
      </c>
      <c r="L136" s="66">
        <v>1815</v>
      </c>
      <c r="M136" s="66">
        <v>107</v>
      </c>
      <c r="N136" s="128">
        <v>39</v>
      </c>
      <c r="P136" s="142">
        <v>1.0094287298946201</v>
      </c>
      <c r="Q136" s="142">
        <f t="shared" si="5"/>
        <v>1.0094000000000001</v>
      </c>
    </row>
    <row r="137" spans="1:17" x14ac:dyDescent="0.35">
      <c r="A137" s="111" t="s">
        <v>139</v>
      </c>
      <c r="B137" s="138">
        <v>0.97509999999999997</v>
      </c>
      <c r="C137" s="66">
        <v>1933</v>
      </c>
      <c r="D137" s="124">
        <v>1885</v>
      </c>
      <c r="E137" s="112">
        <v>48</v>
      </c>
      <c r="F137" s="125">
        <v>0.26886250478743778</v>
      </c>
      <c r="G137" s="113">
        <f t="shared" si="4"/>
        <v>0.99989745693191145</v>
      </c>
      <c r="H137" s="61">
        <v>13</v>
      </c>
      <c r="I137" s="61">
        <v>1942</v>
      </c>
      <c r="J137" s="61">
        <v>16</v>
      </c>
      <c r="K137" s="61">
        <v>151</v>
      </c>
      <c r="L137" s="61">
        <v>1872</v>
      </c>
      <c r="M137" s="61">
        <v>138</v>
      </c>
      <c r="N137" s="129">
        <v>38</v>
      </c>
      <c r="P137" s="142">
        <v>0.97516813243662703</v>
      </c>
      <c r="Q137" s="142">
        <f t="shared" si="5"/>
        <v>0.97509999999999997</v>
      </c>
    </row>
    <row r="138" spans="1:17" x14ac:dyDescent="0.35">
      <c r="A138" s="57" t="s">
        <v>140</v>
      </c>
      <c r="B138" s="137">
        <v>0.94530000000000003</v>
      </c>
      <c r="C138" s="61">
        <v>1884</v>
      </c>
      <c r="D138" s="123">
        <v>1781</v>
      </c>
      <c r="E138" s="4">
        <v>103</v>
      </c>
      <c r="F138" s="126">
        <v>0.28849270664505672</v>
      </c>
      <c r="G138" s="60">
        <f t="shared" si="4"/>
        <v>0.96933962264150952</v>
      </c>
      <c r="H138" s="66">
        <v>16</v>
      </c>
      <c r="I138" s="66">
        <v>1880</v>
      </c>
      <c r="J138" s="66">
        <v>22</v>
      </c>
      <c r="K138" s="66">
        <v>136</v>
      </c>
      <c r="L138" s="66">
        <v>1765</v>
      </c>
      <c r="M138" s="66">
        <v>105</v>
      </c>
      <c r="N138" s="128">
        <v>49</v>
      </c>
      <c r="P138" s="142">
        <v>0.94532908704883223</v>
      </c>
      <c r="Q138" s="142">
        <f t="shared" si="5"/>
        <v>0.94530000000000003</v>
      </c>
    </row>
    <row r="139" spans="1:17" x14ac:dyDescent="0.35">
      <c r="A139" s="111" t="s">
        <v>141</v>
      </c>
      <c r="B139" s="138">
        <v>1.0153000000000001</v>
      </c>
      <c r="C139" s="66">
        <v>1894</v>
      </c>
      <c r="D139" s="124">
        <v>1923</v>
      </c>
      <c r="E139" s="112">
        <v>-29</v>
      </c>
      <c r="F139" s="125">
        <v>0.35783972125435543</v>
      </c>
      <c r="G139" s="113">
        <f t="shared" si="4"/>
        <v>1.0411197703035275</v>
      </c>
      <c r="H139" s="61">
        <v>5</v>
      </c>
      <c r="I139" s="61">
        <v>1895</v>
      </c>
      <c r="J139" s="61">
        <v>23</v>
      </c>
      <c r="K139" s="61">
        <v>152</v>
      </c>
      <c r="L139" s="61">
        <v>1918</v>
      </c>
      <c r="M139" s="61">
        <v>118</v>
      </c>
      <c r="N139" s="129">
        <v>58</v>
      </c>
      <c r="P139" s="142">
        <v>1.015311510031679</v>
      </c>
      <c r="Q139" s="142">
        <f t="shared" si="5"/>
        <v>1.0153000000000001</v>
      </c>
    </row>
    <row r="140" spans="1:17" x14ac:dyDescent="0.35">
      <c r="A140" s="57" t="s">
        <v>142</v>
      </c>
      <c r="B140" s="137">
        <v>1.0288999999999999</v>
      </c>
      <c r="C140" s="61">
        <v>1937</v>
      </c>
      <c r="D140" s="123">
        <v>1993</v>
      </c>
      <c r="E140" s="4">
        <v>-56</v>
      </c>
      <c r="F140" s="126">
        <v>0.26904496469713862</v>
      </c>
      <c r="G140" s="60">
        <f t="shared" si="4"/>
        <v>1.0550656275635766</v>
      </c>
      <c r="H140" s="66">
        <v>20</v>
      </c>
      <c r="I140" s="66">
        <v>1920</v>
      </c>
      <c r="J140" s="66">
        <v>24</v>
      </c>
      <c r="K140" s="66">
        <v>146</v>
      </c>
      <c r="L140" s="66">
        <v>1973</v>
      </c>
      <c r="M140" s="66">
        <v>109</v>
      </c>
      <c r="N140" s="128">
        <v>44</v>
      </c>
      <c r="P140" s="142">
        <v>1.0289106866288074</v>
      </c>
      <c r="Q140" s="142">
        <f t="shared" si="5"/>
        <v>1.0288999999999999</v>
      </c>
    </row>
    <row r="141" spans="1:17" x14ac:dyDescent="0.35">
      <c r="A141" s="111" t="s">
        <v>143</v>
      </c>
      <c r="B141" s="138">
        <v>0.87460000000000004</v>
      </c>
      <c r="C141" s="66">
        <v>1899</v>
      </c>
      <c r="D141" s="124">
        <v>1661</v>
      </c>
      <c r="E141" s="112">
        <v>238</v>
      </c>
      <c r="F141" s="125">
        <v>0.4580320653882427</v>
      </c>
      <c r="G141" s="113">
        <f t="shared" si="4"/>
        <v>0.89684167350287125</v>
      </c>
      <c r="H141" s="61">
        <v>28</v>
      </c>
      <c r="I141" s="61">
        <v>1893</v>
      </c>
      <c r="J141" s="61">
        <v>31</v>
      </c>
      <c r="K141" s="61">
        <v>121</v>
      </c>
      <c r="L141" s="61">
        <v>1633</v>
      </c>
      <c r="M141" s="61">
        <v>93</v>
      </c>
      <c r="N141" s="129">
        <v>53</v>
      </c>
      <c r="P141" s="142">
        <v>0.87467087941021593</v>
      </c>
      <c r="Q141" s="142">
        <f t="shared" si="5"/>
        <v>0.87460000000000004</v>
      </c>
    </row>
    <row r="142" spans="1:17" x14ac:dyDescent="0.35">
      <c r="A142" s="57" t="s">
        <v>144</v>
      </c>
      <c r="B142" s="137">
        <v>0.87609999999999999</v>
      </c>
      <c r="C142" s="61">
        <v>1897</v>
      </c>
      <c r="D142" s="123">
        <v>1662</v>
      </c>
      <c r="E142" s="4">
        <v>235</v>
      </c>
      <c r="F142" s="126">
        <v>0.28081936685288639</v>
      </c>
      <c r="G142" s="60">
        <f t="shared" si="4"/>
        <v>0.89837981952420021</v>
      </c>
      <c r="H142" s="66">
        <v>9</v>
      </c>
      <c r="I142" s="66">
        <v>1875</v>
      </c>
      <c r="J142" s="66">
        <v>13</v>
      </c>
      <c r="K142" s="66">
        <v>145</v>
      </c>
      <c r="L142" s="66">
        <v>1653</v>
      </c>
      <c r="M142" s="66">
        <v>103</v>
      </c>
      <c r="N142" s="128">
        <v>33</v>
      </c>
      <c r="P142" s="142">
        <v>0.87612018977332629</v>
      </c>
      <c r="Q142" s="142">
        <f t="shared" si="5"/>
        <v>0.87609999999999999</v>
      </c>
    </row>
    <row r="143" spans="1:17" x14ac:dyDescent="0.35">
      <c r="A143" s="111" t="s">
        <v>90</v>
      </c>
      <c r="B143" s="138">
        <v>1.0091000000000001</v>
      </c>
      <c r="C143" s="66">
        <v>1864</v>
      </c>
      <c r="D143" s="124">
        <v>1881</v>
      </c>
      <c r="E143" s="112">
        <v>-17</v>
      </c>
      <c r="F143" s="125">
        <v>0.25873015873015875</v>
      </c>
      <c r="G143" s="113">
        <f t="shared" si="4"/>
        <v>1.0347621000820346</v>
      </c>
      <c r="H143" s="61">
        <v>15</v>
      </c>
      <c r="I143" s="61">
        <v>1883</v>
      </c>
      <c r="J143" s="61">
        <v>12</v>
      </c>
      <c r="K143" s="61">
        <v>106</v>
      </c>
      <c r="L143" s="61">
        <v>1866</v>
      </c>
      <c r="M143" s="61">
        <v>95</v>
      </c>
      <c r="N143" s="129">
        <v>42</v>
      </c>
      <c r="P143" s="142">
        <v>1.0091201716738198</v>
      </c>
      <c r="Q143" s="142">
        <f t="shared" si="5"/>
        <v>1.0091000000000001</v>
      </c>
    </row>
    <row r="144" spans="1:17" x14ac:dyDescent="0.35">
      <c r="A144" s="57" t="s">
        <v>145</v>
      </c>
      <c r="B144" s="137">
        <v>0.98770000000000002</v>
      </c>
      <c r="C144" s="61">
        <v>1871</v>
      </c>
      <c r="D144" s="123">
        <v>1848</v>
      </c>
      <c r="E144" s="4">
        <v>23</v>
      </c>
      <c r="F144" s="126">
        <v>0.25860023724792408</v>
      </c>
      <c r="G144" s="60">
        <f t="shared" si="4"/>
        <v>1.0128178835110748</v>
      </c>
      <c r="H144" s="66">
        <v>4</v>
      </c>
      <c r="I144" s="66">
        <v>1879</v>
      </c>
      <c r="J144" s="66">
        <v>14</v>
      </c>
      <c r="K144" s="66">
        <v>157</v>
      </c>
      <c r="L144" s="66">
        <v>1844</v>
      </c>
      <c r="M144" s="66">
        <v>128</v>
      </c>
      <c r="N144" s="128">
        <v>51</v>
      </c>
      <c r="P144" s="142">
        <v>0.98770710849812937</v>
      </c>
      <c r="Q144" s="142">
        <f t="shared" si="5"/>
        <v>0.98770000000000002</v>
      </c>
    </row>
    <row r="145" spans="1:17" x14ac:dyDescent="0.35">
      <c r="A145" s="111" t="s">
        <v>146</v>
      </c>
      <c r="B145" s="138">
        <v>0.95860000000000001</v>
      </c>
      <c r="C145" s="66">
        <v>1910</v>
      </c>
      <c r="D145" s="124">
        <v>1831</v>
      </c>
      <c r="E145" s="112">
        <v>79</v>
      </c>
      <c r="F145" s="125">
        <v>0.25839589095219279</v>
      </c>
      <c r="G145" s="113">
        <f t="shared" si="4"/>
        <v>0.98297785069729293</v>
      </c>
      <c r="H145" s="61">
        <v>12</v>
      </c>
      <c r="I145" s="61">
        <v>1908</v>
      </c>
      <c r="J145" s="61">
        <v>9</v>
      </c>
      <c r="K145" s="61">
        <v>150</v>
      </c>
      <c r="L145" s="61">
        <v>1819</v>
      </c>
      <c r="M145" s="61">
        <v>112</v>
      </c>
      <c r="N145" s="129">
        <v>45</v>
      </c>
      <c r="P145" s="142">
        <v>0.95863874345549738</v>
      </c>
      <c r="Q145" s="142">
        <f t="shared" si="5"/>
        <v>0.95860000000000001</v>
      </c>
    </row>
    <row r="146" spans="1:17" x14ac:dyDescent="0.35">
      <c r="A146" s="57" t="s">
        <v>147</v>
      </c>
      <c r="B146" s="137">
        <v>1.0585</v>
      </c>
      <c r="C146" s="61">
        <v>1862</v>
      </c>
      <c r="D146" s="123">
        <v>1971</v>
      </c>
      <c r="E146" s="4">
        <v>-109</v>
      </c>
      <c r="F146" s="126">
        <v>0.30099502487562191</v>
      </c>
      <c r="G146" s="60">
        <f t="shared" si="4"/>
        <v>1.0854183757178015</v>
      </c>
      <c r="H146" s="66">
        <v>11</v>
      </c>
      <c r="I146" s="66">
        <v>1851</v>
      </c>
      <c r="J146" s="66">
        <v>24</v>
      </c>
      <c r="K146" s="66">
        <v>126</v>
      </c>
      <c r="L146" s="66">
        <v>1960</v>
      </c>
      <c r="M146" s="66">
        <v>92</v>
      </c>
      <c r="N146" s="128">
        <v>47</v>
      </c>
      <c r="P146" s="142">
        <v>1.0585392051557465</v>
      </c>
      <c r="Q146" s="142">
        <f t="shared" si="5"/>
        <v>1.0585</v>
      </c>
    </row>
    <row r="147" spans="1:17" x14ac:dyDescent="0.35">
      <c r="A147" s="111" t="s">
        <v>148</v>
      </c>
      <c r="B147" s="138">
        <v>0.92869999999999997</v>
      </c>
      <c r="C147" s="66">
        <v>1459</v>
      </c>
      <c r="D147" s="124">
        <v>1355</v>
      </c>
      <c r="E147" s="112">
        <v>104</v>
      </c>
      <c r="F147" s="125">
        <v>0.20744081172491544</v>
      </c>
      <c r="G147" s="113">
        <f t="shared" si="4"/>
        <v>0.95231747333880234</v>
      </c>
      <c r="H147" s="61">
        <v>4</v>
      </c>
      <c r="I147" s="61">
        <v>1480</v>
      </c>
      <c r="J147" s="61">
        <v>10</v>
      </c>
      <c r="K147" s="61">
        <v>114</v>
      </c>
      <c r="L147" s="61">
        <v>1351</v>
      </c>
      <c r="M147" s="61">
        <v>114</v>
      </c>
      <c r="N147" s="129">
        <v>31</v>
      </c>
      <c r="P147" s="142">
        <v>0.9287183002056203</v>
      </c>
      <c r="Q147" s="142">
        <f t="shared" si="5"/>
        <v>0.92869999999999997</v>
      </c>
    </row>
    <row r="148" spans="1:17" x14ac:dyDescent="0.35">
      <c r="A148" s="57" t="s">
        <v>149</v>
      </c>
      <c r="B148" s="137">
        <v>0.97960000000000003</v>
      </c>
      <c r="C148" s="61">
        <v>1916</v>
      </c>
      <c r="D148" s="123">
        <v>1877</v>
      </c>
      <c r="E148" s="4">
        <v>39</v>
      </c>
      <c r="F148" s="126">
        <v>0.27484528576629053</v>
      </c>
      <c r="G148" s="60">
        <f t="shared" si="4"/>
        <v>1.0045118949958984</v>
      </c>
      <c r="H148" s="66">
        <v>15</v>
      </c>
      <c r="I148" s="66">
        <v>1949</v>
      </c>
      <c r="J148" s="66">
        <v>58</v>
      </c>
      <c r="K148" s="66">
        <v>138</v>
      </c>
      <c r="L148" s="66">
        <v>1862</v>
      </c>
      <c r="M148" s="66">
        <v>131</v>
      </c>
      <c r="N148" s="128">
        <v>98</v>
      </c>
      <c r="P148" s="142">
        <v>0.9796450939457203</v>
      </c>
      <c r="Q148" s="142">
        <f t="shared" si="5"/>
        <v>0.97960000000000003</v>
      </c>
    </row>
    <row r="149" spans="1:17" x14ac:dyDescent="0.35">
      <c r="A149" s="111" t="s">
        <v>150</v>
      </c>
      <c r="B149" s="138">
        <v>0.99150000000000005</v>
      </c>
      <c r="C149" s="66">
        <v>1900</v>
      </c>
      <c r="D149" s="124">
        <v>1884</v>
      </c>
      <c r="E149" s="112">
        <v>16</v>
      </c>
      <c r="F149" s="125">
        <v>0.2762237762237762</v>
      </c>
      <c r="G149" s="113">
        <f t="shared" si="4"/>
        <v>1.0167145200984415</v>
      </c>
      <c r="H149" s="61">
        <v>15</v>
      </c>
      <c r="I149" s="61">
        <v>1911</v>
      </c>
      <c r="J149" s="61">
        <v>14</v>
      </c>
      <c r="K149" s="61">
        <v>144</v>
      </c>
      <c r="L149" s="61">
        <v>1869</v>
      </c>
      <c r="M149" s="61">
        <v>119</v>
      </c>
      <c r="N149" s="129">
        <v>50</v>
      </c>
      <c r="P149" s="142">
        <v>0.991578947368421</v>
      </c>
      <c r="Q149" s="142">
        <f t="shared" si="5"/>
        <v>0.99150000000000005</v>
      </c>
    </row>
    <row r="150" spans="1:17" x14ac:dyDescent="0.35">
      <c r="A150" s="57" t="s">
        <v>151</v>
      </c>
      <c r="B150" s="137">
        <v>1.1537999999999999</v>
      </c>
      <c r="C150" s="61">
        <v>1872</v>
      </c>
      <c r="D150" s="123">
        <v>2160</v>
      </c>
      <c r="E150" s="4">
        <v>-288</v>
      </c>
      <c r="F150" s="126">
        <v>0.31518713269409215</v>
      </c>
      <c r="G150" s="60">
        <f t="shared" si="4"/>
        <v>1.1831419196062347</v>
      </c>
      <c r="H150" s="66">
        <v>22</v>
      </c>
      <c r="I150" s="66">
        <v>1894</v>
      </c>
      <c r="J150" s="66">
        <v>21</v>
      </c>
      <c r="K150" s="66">
        <v>156</v>
      </c>
      <c r="L150" s="66">
        <v>2138</v>
      </c>
      <c r="M150" s="66">
        <v>148</v>
      </c>
      <c r="N150" s="128">
        <v>51</v>
      </c>
      <c r="P150" s="142">
        <v>1.1538461538461537</v>
      </c>
      <c r="Q150" s="142">
        <f t="shared" si="5"/>
        <v>1.1537999999999999</v>
      </c>
    </row>
    <row r="151" spans="1:17" x14ac:dyDescent="0.35">
      <c r="A151" s="111" t="s">
        <v>152</v>
      </c>
      <c r="B151" s="138">
        <v>0.99680000000000002</v>
      </c>
      <c r="C151" s="66">
        <v>1926</v>
      </c>
      <c r="D151" s="124">
        <v>1920</v>
      </c>
      <c r="E151" s="112">
        <v>6</v>
      </c>
      <c r="F151" s="125">
        <v>0.24494556765163297</v>
      </c>
      <c r="G151" s="113">
        <f t="shared" si="4"/>
        <v>1.0221493027071371</v>
      </c>
      <c r="H151" s="61">
        <v>12</v>
      </c>
      <c r="I151" s="61">
        <v>1933</v>
      </c>
      <c r="J151" s="61">
        <v>27</v>
      </c>
      <c r="K151" s="61">
        <v>135</v>
      </c>
      <c r="L151" s="61">
        <v>1908</v>
      </c>
      <c r="M151" s="61">
        <v>117</v>
      </c>
      <c r="N151" s="129">
        <v>52</v>
      </c>
      <c r="P151" s="142">
        <v>0.99688473520249221</v>
      </c>
      <c r="Q151" s="142">
        <f t="shared" si="5"/>
        <v>0.99680000000000002</v>
      </c>
    </row>
    <row r="152" spans="1:17" x14ac:dyDescent="0.35">
      <c r="A152" s="57" t="s">
        <v>153</v>
      </c>
      <c r="B152" s="137">
        <v>0.92569999999999997</v>
      </c>
      <c r="C152" s="61">
        <v>1913</v>
      </c>
      <c r="D152" s="123">
        <v>1771</v>
      </c>
      <c r="E152" s="4">
        <v>142</v>
      </c>
      <c r="F152" s="126">
        <v>0.25789473684210529</v>
      </c>
      <c r="G152" s="60">
        <f t="shared" si="4"/>
        <v>0.94924118129614443</v>
      </c>
      <c r="H152" s="66">
        <v>11</v>
      </c>
      <c r="I152" s="66">
        <v>1930</v>
      </c>
      <c r="J152" s="66">
        <v>14</v>
      </c>
      <c r="K152" s="66">
        <v>138</v>
      </c>
      <c r="L152" s="66">
        <v>1760</v>
      </c>
      <c r="M152" s="66">
        <v>138</v>
      </c>
      <c r="N152" s="128">
        <v>31</v>
      </c>
      <c r="P152" s="142">
        <v>0.92577104025091483</v>
      </c>
      <c r="Q152" s="142">
        <f t="shared" si="5"/>
        <v>0.92569999999999997</v>
      </c>
    </row>
    <row r="153" spans="1:17" x14ac:dyDescent="0.35">
      <c r="A153" s="111" t="s">
        <v>154</v>
      </c>
      <c r="B153" s="138">
        <v>0.94210000000000005</v>
      </c>
      <c r="C153" s="66">
        <v>1902</v>
      </c>
      <c r="D153" s="124">
        <v>1792</v>
      </c>
      <c r="E153" s="112">
        <v>110</v>
      </c>
      <c r="F153" s="125">
        <v>0.31700732741997684</v>
      </c>
      <c r="G153" s="113">
        <f t="shared" si="4"/>
        <v>0.96605824446267441</v>
      </c>
      <c r="H153" s="61">
        <v>8</v>
      </c>
      <c r="I153" s="61">
        <v>1912</v>
      </c>
      <c r="J153" s="61">
        <v>49</v>
      </c>
      <c r="K153" s="61">
        <v>136</v>
      </c>
      <c r="L153" s="61">
        <v>1784</v>
      </c>
      <c r="M153" s="61">
        <v>118</v>
      </c>
      <c r="N153" s="129">
        <v>77</v>
      </c>
      <c r="P153" s="142">
        <v>0.94216614090431128</v>
      </c>
      <c r="Q153" s="142">
        <f t="shared" si="5"/>
        <v>0.94210000000000005</v>
      </c>
    </row>
    <row r="154" spans="1:17" x14ac:dyDescent="0.35">
      <c r="A154" s="57" t="s">
        <v>91</v>
      </c>
      <c r="B154" s="137">
        <v>0.91810000000000003</v>
      </c>
      <c r="C154" s="61">
        <v>1882</v>
      </c>
      <c r="D154" s="123">
        <v>1728</v>
      </c>
      <c r="E154" s="4">
        <v>154</v>
      </c>
      <c r="F154" s="126">
        <v>0.27839555202541699</v>
      </c>
      <c r="G154" s="60">
        <f t="shared" si="4"/>
        <v>0.9414479081214111</v>
      </c>
      <c r="H154" s="66">
        <v>7</v>
      </c>
      <c r="I154" s="66">
        <v>1870</v>
      </c>
      <c r="J154" s="66">
        <v>22</v>
      </c>
      <c r="K154" s="66">
        <v>134</v>
      </c>
      <c r="L154" s="66">
        <v>1721</v>
      </c>
      <c r="M154" s="66">
        <v>101</v>
      </c>
      <c r="N154" s="128">
        <v>43</v>
      </c>
      <c r="P154" s="142">
        <v>0.91817215727948986</v>
      </c>
      <c r="Q154" s="142">
        <f t="shared" si="5"/>
        <v>0.91810000000000003</v>
      </c>
    </row>
    <row r="155" spans="1:17" x14ac:dyDescent="0.35">
      <c r="A155" s="111" t="s">
        <v>155</v>
      </c>
      <c r="B155" s="138">
        <v>1.0633999999999999</v>
      </c>
      <c r="C155" s="66">
        <v>1908</v>
      </c>
      <c r="D155" s="124">
        <v>2029</v>
      </c>
      <c r="E155" s="112">
        <v>-121</v>
      </c>
      <c r="F155" s="125">
        <v>0.17526188557614827</v>
      </c>
      <c r="G155" s="113">
        <f t="shared" si="4"/>
        <v>1.0904429860541427</v>
      </c>
      <c r="H155" s="61">
        <v>8</v>
      </c>
      <c r="I155" s="61">
        <v>1911</v>
      </c>
      <c r="J155" s="61">
        <v>19</v>
      </c>
      <c r="K155" s="61">
        <v>133</v>
      </c>
      <c r="L155" s="61">
        <v>2021</v>
      </c>
      <c r="M155" s="61">
        <v>119</v>
      </c>
      <c r="N155" s="129">
        <v>36</v>
      </c>
      <c r="P155" s="142">
        <v>1.0634171907756813</v>
      </c>
      <c r="Q155" s="142">
        <f t="shared" si="5"/>
        <v>1.0633999999999999</v>
      </c>
    </row>
    <row r="156" spans="1:17" x14ac:dyDescent="0.35">
      <c r="A156" s="57" t="s">
        <v>156</v>
      </c>
      <c r="B156" s="137">
        <v>0.98509999999999998</v>
      </c>
      <c r="C156" s="61">
        <v>1883</v>
      </c>
      <c r="D156" s="123">
        <v>1855</v>
      </c>
      <c r="E156" s="4">
        <v>28</v>
      </c>
      <c r="F156" s="126">
        <v>0.3003610108303249</v>
      </c>
      <c r="G156" s="60">
        <f t="shared" si="4"/>
        <v>1.0101517637407711</v>
      </c>
      <c r="H156" s="66">
        <v>12</v>
      </c>
      <c r="I156" s="66">
        <v>1808</v>
      </c>
      <c r="J156" s="66">
        <v>33</v>
      </c>
      <c r="K156" s="66">
        <v>167</v>
      </c>
      <c r="L156" s="66">
        <v>1843</v>
      </c>
      <c r="M156" s="66">
        <v>73</v>
      </c>
      <c r="N156" s="128">
        <v>52</v>
      </c>
      <c r="P156" s="142">
        <v>0.98513011152416352</v>
      </c>
      <c r="Q156" s="142">
        <f t="shared" si="5"/>
        <v>0.98509999999999998</v>
      </c>
    </row>
    <row r="157" spans="1:17" x14ac:dyDescent="0.35">
      <c r="A157" s="111" t="s">
        <v>157</v>
      </c>
      <c r="B157" s="138">
        <v>1.0430999999999999</v>
      </c>
      <c r="C157" s="66">
        <v>1925</v>
      </c>
      <c r="D157" s="124">
        <v>2008</v>
      </c>
      <c r="E157" s="112">
        <v>-83</v>
      </c>
      <c r="F157" s="125">
        <v>0.3079331941544885</v>
      </c>
      <c r="G157" s="113">
        <f t="shared" si="4"/>
        <v>1.0696267432321576</v>
      </c>
      <c r="H157" s="61">
        <v>5</v>
      </c>
      <c r="I157" s="61">
        <v>1914</v>
      </c>
      <c r="J157" s="61">
        <v>55</v>
      </c>
      <c r="K157" s="61">
        <v>141</v>
      </c>
      <c r="L157" s="61">
        <v>2003</v>
      </c>
      <c r="M157" s="61">
        <v>103</v>
      </c>
      <c r="N157" s="129">
        <v>82</v>
      </c>
      <c r="P157" s="142">
        <v>1.0431168831168831</v>
      </c>
      <c r="Q157" s="142">
        <f t="shared" si="5"/>
        <v>1.0430999999999999</v>
      </c>
    </row>
    <row r="158" spans="1:17" x14ac:dyDescent="0.35">
      <c r="A158" s="57" t="s">
        <v>158</v>
      </c>
      <c r="B158" s="137">
        <v>1.0047999999999999</v>
      </c>
      <c r="C158" s="61">
        <v>1868</v>
      </c>
      <c r="D158" s="123">
        <v>1877</v>
      </c>
      <c r="E158" s="4">
        <v>-9</v>
      </c>
      <c r="F158" s="126">
        <v>0.28582089552238804</v>
      </c>
      <c r="G158" s="60">
        <f t="shared" si="4"/>
        <v>1.0303527481542247</v>
      </c>
      <c r="H158" s="66">
        <v>6</v>
      </c>
      <c r="I158" s="66">
        <v>1880</v>
      </c>
      <c r="J158" s="66">
        <v>16</v>
      </c>
      <c r="K158" s="66">
        <v>143</v>
      </c>
      <c r="L158" s="66">
        <v>1871</v>
      </c>
      <c r="M158" s="66">
        <v>115</v>
      </c>
      <c r="N158" s="128">
        <v>56</v>
      </c>
      <c r="P158" s="142">
        <v>1.0048179871520342</v>
      </c>
      <c r="Q158" s="142">
        <f t="shared" si="5"/>
        <v>1.0047999999999999</v>
      </c>
    </row>
    <row r="159" spans="1:17" x14ac:dyDescent="0.35">
      <c r="A159" s="111" t="s">
        <v>159</v>
      </c>
      <c r="B159" s="138">
        <v>0.99360000000000004</v>
      </c>
      <c r="C159" s="66">
        <v>1886</v>
      </c>
      <c r="D159" s="124">
        <v>1874</v>
      </c>
      <c r="E159" s="112">
        <v>12</v>
      </c>
      <c r="F159" s="125">
        <v>0.29347000759301445</v>
      </c>
      <c r="G159" s="113">
        <f t="shared" si="4"/>
        <v>1.0188679245283019</v>
      </c>
      <c r="H159" s="61">
        <v>20</v>
      </c>
      <c r="I159" s="61">
        <v>1878</v>
      </c>
      <c r="J159" s="61">
        <v>23</v>
      </c>
      <c r="K159" s="61">
        <v>131</v>
      </c>
      <c r="L159" s="61">
        <v>1854</v>
      </c>
      <c r="M159" s="61">
        <v>111</v>
      </c>
      <c r="N159" s="129">
        <v>35</v>
      </c>
      <c r="P159" s="142">
        <v>0.99363732767762458</v>
      </c>
      <c r="Q159" s="142">
        <f t="shared" si="5"/>
        <v>0.99360000000000004</v>
      </c>
    </row>
    <row r="160" spans="1:17" x14ac:dyDescent="0.35">
      <c r="A160" s="57" t="s">
        <v>160</v>
      </c>
      <c r="B160" s="137">
        <v>1.0468999999999999</v>
      </c>
      <c r="C160" s="61">
        <v>1937</v>
      </c>
      <c r="D160" s="123">
        <v>2028</v>
      </c>
      <c r="E160" s="4">
        <v>-91</v>
      </c>
      <c r="F160" s="126">
        <v>0.34600760456273766</v>
      </c>
      <c r="G160" s="60">
        <f t="shared" si="4"/>
        <v>1.0735233798195243</v>
      </c>
      <c r="H160" s="66">
        <v>12</v>
      </c>
      <c r="I160" s="66">
        <v>1879</v>
      </c>
      <c r="J160" s="66">
        <v>38</v>
      </c>
      <c r="K160" s="66">
        <v>131</v>
      </c>
      <c r="L160" s="66">
        <v>2016</v>
      </c>
      <c r="M160" s="66">
        <v>63</v>
      </c>
      <c r="N160" s="128">
        <v>48</v>
      </c>
      <c r="P160" s="142">
        <v>1.0469798657718121</v>
      </c>
      <c r="Q160" s="142">
        <f t="shared" si="5"/>
        <v>1.0468999999999999</v>
      </c>
    </row>
    <row r="161" spans="1:17" x14ac:dyDescent="0.35">
      <c r="A161" s="111" t="s">
        <v>161</v>
      </c>
      <c r="B161" s="138">
        <v>0.97570000000000001</v>
      </c>
      <c r="C161" s="66">
        <v>1897</v>
      </c>
      <c r="D161" s="124">
        <v>1851</v>
      </c>
      <c r="E161" s="112">
        <v>46</v>
      </c>
      <c r="F161" s="125">
        <v>0.25924437299035369</v>
      </c>
      <c r="G161" s="113">
        <f t="shared" si="4"/>
        <v>1.0005127153404429</v>
      </c>
      <c r="H161" s="61">
        <v>13</v>
      </c>
      <c r="I161" s="61">
        <v>1881</v>
      </c>
      <c r="J161" s="61">
        <v>12</v>
      </c>
      <c r="K161" s="61">
        <v>153</v>
      </c>
      <c r="L161" s="61">
        <v>1838</v>
      </c>
      <c r="M161" s="61">
        <v>124</v>
      </c>
      <c r="N161" s="129">
        <v>25</v>
      </c>
      <c r="P161" s="142">
        <v>0.97575118608328937</v>
      </c>
      <c r="Q161" s="142">
        <f t="shared" si="5"/>
        <v>0.97570000000000001</v>
      </c>
    </row>
    <row r="162" spans="1:17" x14ac:dyDescent="0.35">
      <c r="A162" s="57" t="s">
        <v>162</v>
      </c>
      <c r="B162" s="137">
        <v>1.0037</v>
      </c>
      <c r="C162" s="61">
        <v>1884</v>
      </c>
      <c r="D162" s="123">
        <v>1891</v>
      </c>
      <c r="E162" s="4">
        <v>-7</v>
      </c>
      <c r="F162" s="126">
        <v>0.33730158730158732</v>
      </c>
      <c r="G162" s="60">
        <f t="shared" si="4"/>
        <v>1.0292247744052503</v>
      </c>
      <c r="H162" s="66">
        <v>10</v>
      </c>
      <c r="I162" s="66">
        <v>1817</v>
      </c>
      <c r="J162" s="66">
        <v>24</v>
      </c>
      <c r="K162" s="66">
        <v>141</v>
      </c>
      <c r="L162" s="66">
        <v>1881</v>
      </c>
      <c r="M162" s="66">
        <v>53</v>
      </c>
      <c r="N162" s="128">
        <v>45</v>
      </c>
      <c r="P162" s="142">
        <v>1.0037154989384289</v>
      </c>
      <c r="Q162" s="142">
        <f t="shared" si="5"/>
        <v>1.0037</v>
      </c>
    </row>
    <row r="163" spans="1:17" x14ac:dyDescent="0.35">
      <c r="A163" s="111" t="s">
        <v>163</v>
      </c>
      <c r="B163" s="138">
        <v>0.97689999999999999</v>
      </c>
      <c r="C163" s="66">
        <v>1911</v>
      </c>
      <c r="D163" s="124">
        <v>1867</v>
      </c>
      <c r="E163" s="112">
        <v>44</v>
      </c>
      <c r="F163" s="125">
        <v>0.27421815408085431</v>
      </c>
      <c r="G163" s="113">
        <f t="shared" si="4"/>
        <v>1.0017432321575062</v>
      </c>
      <c r="H163" s="61">
        <v>5</v>
      </c>
      <c r="I163" s="61">
        <v>1920</v>
      </c>
      <c r="J163" s="61">
        <v>20</v>
      </c>
      <c r="K163" s="61">
        <v>145</v>
      </c>
      <c r="L163" s="61">
        <v>1862</v>
      </c>
      <c r="M163" s="61">
        <v>135</v>
      </c>
      <c r="N163" s="129">
        <v>39</v>
      </c>
      <c r="P163" s="142">
        <v>0.97697540554683415</v>
      </c>
      <c r="Q163" s="142">
        <f t="shared" si="5"/>
        <v>0.97689999999999999</v>
      </c>
    </row>
    <row r="164" spans="1:17" x14ac:dyDescent="0.35">
      <c r="A164" s="57" t="s">
        <v>164</v>
      </c>
      <c r="B164" s="137">
        <v>0.98799999999999999</v>
      </c>
      <c r="C164" s="61">
        <v>1839</v>
      </c>
      <c r="D164" s="123">
        <v>1817</v>
      </c>
      <c r="E164" s="4">
        <v>22</v>
      </c>
      <c r="F164" s="126">
        <v>0.32046476761619191</v>
      </c>
      <c r="G164" s="60">
        <f t="shared" si="4"/>
        <v>1.0131255127153405</v>
      </c>
      <c r="H164" s="66">
        <v>9</v>
      </c>
      <c r="I164" s="66">
        <v>1793</v>
      </c>
      <c r="J164" s="66">
        <v>20</v>
      </c>
      <c r="K164" s="66">
        <v>123</v>
      </c>
      <c r="L164" s="66">
        <v>1808</v>
      </c>
      <c r="M164" s="66">
        <v>54</v>
      </c>
      <c r="N164" s="128">
        <v>43</v>
      </c>
      <c r="P164" s="142">
        <v>0.98803697661772705</v>
      </c>
      <c r="Q164" s="142">
        <f t="shared" si="5"/>
        <v>0.98799999999999999</v>
      </c>
    </row>
    <row r="165" spans="1:17" x14ac:dyDescent="0.35">
      <c r="A165" s="111" t="s">
        <v>92</v>
      </c>
      <c r="B165" s="138">
        <v>1.0107999999999999</v>
      </c>
      <c r="C165" s="66">
        <v>1848</v>
      </c>
      <c r="D165" s="124">
        <v>1868</v>
      </c>
      <c r="E165" s="112">
        <v>-20</v>
      </c>
      <c r="F165" s="125">
        <v>0.2915552158960642</v>
      </c>
      <c r="G165" s="113">
        <f t="shared" si="4"/>
        <v>1.0365053322395406</v>
      </c>
      <c r="H165" s="61">
        <v>6</v>
      </c>
      <c r="I165" s="61">
        <v>1856</v>
      </c>
      <c r="J165" s="61">
        <v>32</v>
      </c>
      <c r="K165" s="61">
        <v>140</v>
      </c>
      <c r="L165" s="61">
        <v>1862</v>
      </c>
      <c r="M165" s="61">
        <v>129</v>
      </c>
      <c r="N165" s="129">
        <v>51</v>
      </c>
      <c r="P165" s="142">
        <v>1.0108225108225108</v>
      </c>
      <c r="Q165" s="142">
        <f t="shared" si="5"/>
        <v>1.0107999999999999</v>
      </c>
    </row>
    <row r="166" spans="1:17" x14ac:dyDescent="0.35">
      <c r="A166" s="57" t="s">
        <v>165</v>
      </c>
      <c r="B166" s="137">
        <v>0.96060000000000001</v>
      </c>
      <c r="C166" s="61">
        <v>1881</v>
      </c>
      <c r="D166" s="123">
        <v>1807</v>
      </c>
      <c r="E166" s="4">
        <v>74</v>
      </c>
      <c r="F166" s="126">
        <v>0.31283219438116933</v>
      </c>
      <c r="G166" s="60">
        <f t="shared" si="4"/>
        <v>0.98502871205906484</v>
      </c>
      <c r="H166" s="66">
        <v>6</v>
      </c>
      <c r="I166" s="66">
        <v>1919</v>
      </c>
      <c r="J166" s="66">
        <v>49</v>
      </c>
      <c r="K166" s="66">
        <v>128</v>
      </c>
      <c r="L166" s="66">
        <v>1801</v>
      </c>
      <c r="M166" s="66">
        <v>138</v>
      </c>
      <c r="N166" s="128">
        <v>77</v>
      </c>
      <c r="P166" s="142">
        <v>0.96065922381711855</v>
      </c>
      <c r="Q166" s="142">
        <f t="shared" si="5"/>
        <v>0.96060000000000001</v>
      </c>
    </row>
    <row r="167" spans="1:17" x14ac:dyDescent="0.35">
      <c r="A167" s="111" t="s">
        <v>166</v>
      </c>
      <c r="B167" s="138">
        <v>1.0036</v>
      </c>
      <c r="C167" s="66">
        <v>1908</v>
      </c>
      <c r="D167" s="124">
        <v>1915</v>
      </c>
      <c r="E167" s="112">
        <v>-7</v>
      </c>
      <c r="F167" s="125">
        <v>0.29927007299270075</v>
      </c>
      <c r="G167" s="113">
        <f t="shared" si="4"/>
        <v>1.0291222313371617</v>
      </c>
      <c r="H167" s="61">
        <v>8</v>
      </c>
      <c r="I167" s="61">
        <v>1878</v>
      </c>
      <c r="J167" s="61">
        <v>35</v>
      </c>
      <c r="K167" s="61">
        <v>141</v>
      </c>
      <c r="L167" s="61">
        <v>1907</v>
      </c>
      <c r="M167" s="61">
        <v>93</v>
      </c>
      <c r="N167" s="129">
        <v>53</v>
      </c>
      <c r="P167" s="142">
        <v>1.0036687631027255</v>
      </c>
      <c r="Q167" s="142">
        <f t="shared" si="5"/>
        <v>1.0036</v>
      </c>
    </row>
    <row r="168" spans="1:17" x14ac:dyDescent="0.35">
      <c r="A168" s="57" t="s">
        <v>167</v>
      </c>
      <c r="B168" s="137">
        <v>1.1456999999999999</v>
      </c>
      <c r="C168" s="61">
        <v>1955</v>
      </c>
      <c r="D168" s="123">
        <v>2240</v>
      </c>
      <c r="E168" s="4">
        <v>-285</v>
      </c>
      <c r="F168" s="126">
        <v>0.25572269457161545</v>
      </c>
      <c r="G168" s="60">
        <f t="shared" si="4"/>
        <v>1.1748359310910583</v>
      </c>
      <c r="H168" s="66">
        <v>9</v>
      </c>
      <c r="I168" s="66">
        <v>1894</v>
      </c>
      <c r="J168" s="66">
        <v>18</v>
      </c>
      <c r="K168" s="66">
        <v>160</v>
      </c>
      <c r="L168" s="66">
        <v>2231</v>
      </c>
      <c r="M168" s="66">
        <v>74</v>
      </c>
      <c r="N168" s="128">
        <v>43</v>
      </c>
      <c r="P168" s="142">
        <v>1.1457800511508951</v>
      </c>
      <c r="Q168" s="142">
        <f t="shared" si="5"/>
        <v>1.1456999999999999</v>
      </c>
    </row>
    <row r="169" spans="1:17" x14ac:dyDescent="0.35">
      <c r="A169" s="111" t="s">
        <v>168</v>
      </c>
      <c r="B169" s="138">
        <v>0.96120000000000005</v>
      </c>
      <c r="C169" s="66">
        <v>1933</v>
      </c>
      <c r="D169" s="124">
        <v>1858</v>
      </c>
      <c r="E169" s="112">
        <v>75</v>
      </c>
      <c r="F169" s="125">
        <v>0.25437201907790141</v>
      </c>
      <c r="G169" s="113">
        <f t="shared" si="4"/>
        <v>0.98564397046759644</v>
      </c>
      <c r="H169" s="61">
        <v>9</v>
      </c>
      <c r="I169" s="61">
        <v>1928</v>
      </c>
      <c r="J169" s="61">
        <v>36</v>
      </c>
      <c r="K169" s="61">
        <v>134</v>
      </c>
      <c r="L169" s="61">
        <v>1849</v>
      </c>
      <c r="M169" s="61">
        <v>100</v>
      </c>
      <c r="N169" s="129">
        <v>65</v>
      </c>
      <c r="P169" s="142">
        <v>0.96120020693222974</v>
      </c>
      <c r="Q169" s="142">
        <f t="shared" si="5"/>
        <v>0.96120000000000005</v>
      </c>
    </row>
    <row r="170" spans="1:17" x14ac:dyDescent="0.35">
      <c r="A170" s="57" t="s">
        <v>169</v>
      </c>
      <c r="B170" s="137">
        <v>0.97</v>
      </c>
      <c r="C170" s="61">
        <v>1901</v>
      </c>
      <c r="D170" s="123">
        <v>1844</v>
      </c>
      <c r="E170" s="4">
        <v>57</v>
      </c>
      <c r="F170" s="126">
        <v>0.16392694063926941</v>
      </c>
      <c r="G170" s="60">
        <f t="shared" si="4"/>
        <v>0.99466776045939298</v>
      </c>
      <c r="H170" s="66">
        <v>9</v>
      </c>
      <c r="I170" s="66">
        <v>1892</v>
      </c>
      <c r="J170" s="66">
        <v>15</v>
      </c>
      <c r="K170" s="66">
        <v>157</v>
      </c>
      <c r="L170" s="66">
        <v>1835</v>
      </c>
      <c r="M170" s="66">
        <v>115</v>
      </c>
      <c r="N170" s="128">
        <v>48</v>
      </c>
      <c r="P170" s="142">
        <v>0.9700157811678064</v>
      </c>
      <c r="Q170" s="142">
        <f t="shared" si="5"/>
        <v>0.97</v>
      </c>
    </row>
    <row r="171" spans="1:17" x14ac:dyDescent="0.35">
      <c r="A171" s="111" t="s">
        <v>170</v>
      </c>
      <c r="B171" s="138">
        <v>0.96099999999999997</v>
      </c>
      <c r="C171" s="66">
        <v>1925</v>
      </c>
      <c r="D171" s="124">
        <v>1850</v>
      </c>
      <c r="E171" s="112">
        <v>75</v>
      </c>
      <c r="F171" s="125">
        <v>0.23954222573007103</v>
      </c>
      <c r="G171" s="113">
        <f t="shared" si="4"/>
        <v>0.98543888433141924</v>
      </c>
      <c r="H171" s="61">
        <v>5</v>
      </c>
      <c r="I171" s="61">
        <v>1938</v>
      </c>
      <c r="J171" s="61">
        <v>13</v>
      </c>
      <c r="K171" s="61">
        <v>111</v>
      </c>
      <c r="L171" s="61">
        <v>1845</v>
      </c>
      <c r="M171" s="61">
        <v>92</v>
      </c>
      <c r="N171" s="129">
        <v>45</v>
      </c>
      <c r="P171" s="142">
        <v>0.96103896103896103</v>
      </c>
      <c r="Q171" s="142">
        <f t="shared" si="5"/>
        <v>0.96099999999999997</v>
      </c>
    </row>
    <row r="172" spans="1:17" x14ac:dyDescent="0.35">
      <c r="A172" s="57" t="s">
        <v>171</v>
      </c>
      <c r="B172" s="137">
        <v>1.0802</v>
      </c>
      <c r="C172" s="61">
        <v>1919</v>
      </c>
      <c r="D172" s="123">
        <v>2073</v>
      </c>
      <c r="E172" s="4">
        <v>-154</v>
      </c>
      <c r="F172" s="126">
        <v>0.28375599725839618</v>
      </c>
      <c r="G172" s="60">
        <f t="shared" si="4"/>
        <v>1.1076702214930272</v>
      </c>
      <c r="H172" s="66">
        <v>4</v>
      </c>
      <c r="I172" s="66">
        <v>1868</v>
      </c>
      <c r="J172" s="66">
        <v>123</v>
      </c>
      <c r="K172" s="66">
        <v>129</v>
      </c>
      <c r="L172" s="66">
        <v>2069</v>
      </c>
      <c r="M172" s="66">
        <v>84</v>
      </c>
      <c r="N172" s="128">
        <v>117</v>
      </c>
      <c r="P172" s="142">
        <v>1.0802501302761855</v>
      </c>
      <c r="Q172" s="142">
        <f t="shared" si="5"/>
        <v>1.0802</v>
      </c>
    </row>
    <row r="173" spans="1:17" x14ac:dyDescent="0.35">
      <c r="A173" s="111" t="s">
        <v>172</v>
      </c>
      <c r="B173" s="138">
        <v>0.877</v>
      </c>
      <c r="C173" s="66">
        <v>1936</v>
      </c>
      <c r="D173" s="124">
        <v>1698</v>
      </c>
      <c r="E173" s="112">
        <v>238</v>
      </c>
      <c r="F173" s="125">
        <v>0.43220338983050849</v>
      </c>
      <c r="G173" s="113">
        <f t="shared" si="4"/>
        <v>0.89930270713699756</v>
      </c>
      <c r="H173" s="61">
        <v>7</v>
      </c>
      <c r="I173" s="61">
        <v>1958</v>
      </c>
      <c r="J173" s="61">
        <v>33</v>
      </c>
      <c r="K173" s="61">
        <v>126</v>
      </c>
      <c r="L173" s="61">
        <v>1691</v>
      </c>
      <c r="M173" s="61">
        <v>135</v>
      </c>
      <c r="N173" s="129">
        <v>46</v>
      </c>
      <c r="P173" s="142">
        <v>0.87706611570247939</v>
      </c>
      <c r="Q173" s="142">
        <f t="shared" si="5"/>
        <v>0.877</v>
      </c>
    </row>
    <row r="174" spans="1:17" x14ac:dyDescent="0.35">
      <c r="A174" s="57" t="s">
        <v>173</v>
      </c>
      <c r="B174" s="137">
        <v>0.88449999999999995</v>
      </c>
      <c r="C174" s="61">
        <v>1906</v>
      </c>
      <c r="D174" s="123">
        <v>1686</v>
      </c>
      <c r="E174" s="4">
        <v>220</v>
      </c>
      <c r="F174" s="126">
        <v>0.31984877126654065</v>
      </c>
      <c r="G174" s="60">
        <f t="shared" si="4"/>
        <v>0.90699343724364234</v>
      </c>
      <c r="H174" s="66">
        <v>9</v>
      </c>
      <c r="I174" s="66">
        <v>1911</v>
      </c>
      <c r="J174" s="66">
        <v>25</v>
      </c>
      <c r="K174" s="66">
        <v>138</v>
      </c>
      <c r="L174" s="66">
        <v>1677</v>
      </c>
      <c r="M174" s="66">
        <v>125</v>
      </c>
      <c r="N174" s="128">
        <v>43</v>
      </c>
      <c r="P174" s="142">
        <v>0.88457502623294859</v>
      </c>
      <c r="Q174" s="142">
        <f t="shared" si="5"/>
        <v>0.88449999999999995</v>
      </c>
    </row>
    <row r="175" spans="1:17" x14ac:dyDescent="0.35">
      <c r="A175" s="111" t="s">
        <v>174</v>
      </c>
      <c r="B175" s="138">
        <v>1.0288999999999999</v>
      </c>
      <c r="C175" s="66">
        <v>1898</v>
      </c>
      <c r="D175" s="124">
        <v>1953</v>
      </c>
      <c r="E175" s="112">
        <v>-55</v>
      </c>
      <c r="F175" s="125">
        <v>0.29714285714285715</v>
      </c>
      <c r="G175" s="113">
        <f t="shared" si="4"/>
        <v>1.0550656275635766</v>
      </c>
      <c r="H175" s="61">
        <v>10</v>
      </c>
      <c r="I175" s="61">
        <v>1892</v>
      </c>
      <c r="J175" s="61">
        <v>21</v>
      </c>
      <c r="K175" s="61">
        <v>115</v>
      </c>
      <c r="L175" s="61">
        <v>1943</v>
      </c>
      <c r="M175" s="61">
        <v>97</v>
      </c>
      <c r="N175" s="129">
        <v>33</v>
      </c>
      <c r="P175" s="142">
        <v>1.0289778714436248</v>
      </c>
      <c r="Q175" s="142">
        <f t="shared" si="5"/>
        <v>1.0288999999999999</v>
      </c>
    </row>
    <row r="176" spans="1:17" x14ac:dyDescent="0.35">
      <c r="A176" s="57" t="s">
        <v>93</v>
      </c>
      <c r="B176" s="137">
        <v>0.96799999999999997</v>
      </c>
      <c r="C176" s="61">
        <v>1912</v>
      </c>
      <c r="D176" s="123">
        <v>1851</v>
      </c>
      <c r="E176" s="4">
        <v>61</v>
      </c>
      <c r="F176" s="126">
        <v>0.25614754098360654</v>
      </c>
      <c r="G176" s="60">
        <f t="shared" si="4"/>
        <v>0.99261689909762096</v>
      </c>
      <c r="H176" s="66">
        <v>3</v>
      </c>
      <c r="I176" s="66">
        <v>1806</v>
      </c>
      <c r="J176" s="66">
        <v>314</v>
      </c>
      <c r="K176" s="66">
        <v>161</v>
      </c>
      <c r="L176" s="66">
        <v>1848</v>
      </c>
      <c r="M176" s="66">
        <v>78</v>
      </c>
      <c r="N176" s="128">
        <v>291</v>
      </c>
      <c r="P176" s="142">
        <v>0.96809623430962344</v>
      </c>
      <c r="Q176" s="142">
        <f t="shared" si="5"/>
        <v>0.96799999999999997</v>
      </c>
    </row>
    <row r="177" spans="1:17" x14ac:dyDescent="0.35">
      <c r="A177" s="111" t="s">
        <v>175</v>
      </c>
      <c r="B177" s="138">
        <v>0.98309999999999997</v>
      </c>
      <c r="C177" s="66">
        <v>1895</v>
      </c>
      <c r="D177" s="124">
        <v>1863</v>
      </c>
      <c r="E177" s="112">
        <v>32</v>
      </c>
      <c r="F177" s="125">
        <v>0.2459546925566343</v>
      </c>
      <c r="G177" s="113">
        <f t="shared" si="4"/>
        <v>1.0081009023789993</v>
      </c>
      <c r="H177" s="61">
        <v>7</v>
      </c>
      <c r="I177" s="61">
        <v>1921</v>
      </c>
      <c r="J177" s="61">
        <v>16</v>
      </c>
      <c r="K177" s="61">
        <v>126</v>
      </c>
      <c r="L177" s="61">
        <v>1856</v>
      </c>
      <c r="M177" s="61">
        <v>135</v>
      </c>
      <c r="N177" s="129">
        <v>33</v>
      </c>
      <c r="P177" s="142">
        <v>0.98311345646437998</v>
      </c>
      <c r="Q177" s="142">
        <f t="shared" si="5"/>
        <v>0.98309999999999997</v>
      </c>
    </row>
    <row r="178" spans="1:17" x14ac:dyDescent="0.35">
      <c r="A178" s="57" t="s">
        <v>94</v>
      </c>
      <c r="B178" s="137">
        <v>0.96319999999999995</v>
      </c>
      <c r="C178" s="61">
        <v>1879</v>
      </c>
      <c r="D178" s="123">
        <v>1810</v>
      </c>
      <c r="E178" s="4">
        <v>69</v>
      </c>
      <c r="F178" s="126">
        <v>0.23661270236612703</v>
      </c>
      <c r="G178" s="60">
        <f t="shared" si="4"/>
        <v>0.98769483182936835</v>
      </c>
      <c r="H178" s="66">
        <v>13</v>
      </c>
      <c r="I178" s="66">
        <v>1903</v>
      </c>
      <c r="J178" s="66">
        <v>22</v>
      </c>
      <c r="K178" s="66">
        <v>122</v>
      </c>
      <c r="L178" s="66">
        <v>1797</v>
      </c>
      <c r="M178" s="66">
        <v>135</v>
      </c>
      <c r="N178" s="128">
        <v>33</v>
      </c>
      <c r="P178" s="142">
        <v>0.96327833954230979</v>
      </c>
      <c r="Q178" s="142">
        <f t="shared" si="5"/>
        <v>0.96319999999999995</v>
      </c>
    </row>
    <row r="179" spans="1:17" x14ac:dyDescent="0.35">
      <c r="A179" s="111" t="s">
        <v>185</v>
      </c>
      <c r="B179" s="138">
        <v>1.0286</v>
      </c>
      <c r="C179" s="66">
        <v>2476</v>
      </c>
      <c r="D179" s="124">
        <v>2547</v>
      </c>
      <c r="E179" s="112">
        <v>-71</v>
      </c>
      <c r="F179" s="125">
        <v>0.27815126050420169</v>
      </c>
      <c r="G179" s="113">
        <f t="shared" si="4"/>
        <v>1.0547579983593109</v>
      </c>
      <c r="H179" s="61">
        <v>4</v>
      </c>
      <c r="I179" s="61">
        <v>2574</v>
      </c>
      <c r="J179" s="61">
        <v>22</v>
      </c>
      <c r="K179" s="61">
        <v>198</v>
      </c>
      <c r="L179" s="61">
        <v>2543</v>
      </c>
      <c r="M179" s="61">
        <v>260</v>
      </c>
      <c r="N179" s="129">
        <v>58</v>
      </c>
      <c r="P179" s="142">
        <v>1.0286752827140548</v>
      </c>
      <c r="Q179" s="142">
        <f t="shared" si="5"/>
        <v>1.0286</v>
      </c>
    </row>
    <row r="180" spans="1:17" x14ac:dyDescent="0.35">
      <c r="A180" s="57" t="s">
        <v>186</v>
      </c>
      <c r="B180" s="137">
        <v>0.97589999999999999</v>
      </c>
      <c r="C180" s="61">
        <v>2540</v>
      </c>
      <c r="D180" s="123">
        <v>2479</v>
      </c>
      <c r="E180" s="4">
        <v>61</v>
      </c>
      <c r="F180" s="126">
        <v>0.26759314015375518</v>
      </c>
      <c r="G180" s="60">
        <f t="shared" si="4"/>
        <v>1.0007178014766203</v>
      </c>
      <c r="H180" s="66">
        <v>11</v>
      </c>
      <c r="I180" s="66">
        <v>2650</v>
      </c>
      <c r="J180" s="66">
        <v>19</v>
      </c>
      <c r="K180" s="66">
        <v>192</v>
      </c>
      <c r="L180" s="66">
        <v>2468</v>
      </c>
      <c r="M180" s="66">
        <v>280</v>
      </c>
      <c r="N180" s="128">
        <v>41</v>
      </c>
      <c r="P180" s="142">
        <v>0.97598425196850391</v>
      </c>
      <c r="Q180" s="142">
        <f t="shared" si="5"/>
        <v>0.97589999999999999</v>
      </c>
    </row>
    <row r="181" spans="1:17" x14ac:dyDescent="0.35">
      <c r="A181" s="111" t="s">
        <v>187</v>
      </c>
      <c r="B181" s="138">
        <v>0.9748</v>
      </c>
      <c r="C181" s="66">
        <v>2540</v>
      </c>
      <c r="D181" s="124">
        <v>2476</v>
      </c>
      <c r="E181" s="112">
        <v>64</v>
      </c>
      <c r="F181" s="125">
        <v>0.24166161309884779</v>
      </c>
      <c r="G181" s="113">
        <f t="shared" si="4"/>
        <v>0.99958982772764571</v>
      </c>
      <c r="H181" s="61">
        <v>6</v>
      </c>
      <c r="I181" s="61">
        <v>2697</v>
      </c>
      <c r="J181" s="61">
        <v>13</v>
      </c>
      <c r="K181" s="61">
        <v>203</v>
      </c>
      <c r="L181" s="61">
        <v>2470</v>
      </c>
      <c r="M181" s="61">
        <v>333</v>
      </c>
      <c r="N181" s="129">
        <v>40</v>
      </c>
      <c r="P181" s="142">
        <v>0.97480314960629921</v>
      </c>
      <c r="Q181" s="142">
        <f t="shared" si="5"/>
        <v>0.9748</v>
      </c>
    </row>
    <row r="182" spans="1:17" x14ac:dyDescent="0.35">
      <c r="A182" s="57" t="s">
        <v>188</v>
      </c>
      <c r="B182" s="137">
        <v>1.1732</v>
      </c>
      <c r="C182" s="61">
        <v>2436</v>
      </c>
      <c r="D182" s="123">
        <v>2858</v>
      </c>
      <c r="E182" s="4">
        <v>-422</v>
      </c>
      <c r="F182" s="126">
        <v>0.24388961892247044</v>
      </c>
      <c r="G182" s="60">
        <f t="shared" si="4"/>
        <v>1.2030352748154225</v>
      </c>
      <c r="H182" s="66">
        <v>7</v>
      </c>
      <c r="I182" s="66">
        <v>2593</v>
      </c>
      <c r="J182" s="66">
        <v>12</v>
      </c>
      <c r="K182" s="66">
        <v>171</v>
      </c>
      <c r="L182" s="66">
        <v>2851</v>
      </c>
      <c r="M182" s="66">
        <v>276</v>
      </c>
      <c r="N182" s="128">
        <v>64</v>
      </c>
      <c r="P182" s="142">
        <v>1.1732348111658457</v>
      </c>
      <c r="Q182" s="142">
        <f t="shared" si="5"/>
        <v>1.1732</v>
      </c>
    </row>
    <row r="183" spans="1:17" x14ac:dyDescent="0.35">
      <c r="A183" s="111" t="s">
        <v>189</v>
      </c>
      <c r="B183" s="138">
        <v>0.91920000000000002</v>
      </c>
      <c r="C183" s="66">
        <v>2538</v>
      </c>
      <c r="D183" s="124">
        <v>2333</v>
      </c>
      <c r="E183" s="112">
        <v>205</v>
      </c>
      <c r="F183" s="125">
        <v>0.26964856230031947</v>
      </c>
      <c r="G183" s="113">
        <f t="shared" si="4"/>
        <v>0.94257588187038566</v>
      </c>
      <c r="H183" s="61">
        <v>7</v>
      </c>
      <c r="I183" s="61">
        <v>2694</v>
      </c>
      <c r="J183" s="61">
        <v>4</v>
      </c>
      <c r="K183" s="61">
        <v>167</v>
      </c>
      <c r="L183" s="61">
        <v>2326</v>
      </c>
      <c r="M183" s="61">
        <v>315</v>
      </c>
      <c r="N183" s="129">
        <v>12</v>
      </c>
      <c r="P183" s="142">
        <v>0.9192277383766746</v>
      </c>
      <c r="Q183" s="142">
        <f t="shared" si="5"/>
        <v>0.91920000000000002</v>
      </c>
    </row>
    <row r="184" spans="1:17" x14ac:dyDescent="0.35">
      <c r="A184" s="57" t="s">
        <v>176</v>
      </c>
      <c r="B184" s="137">
        <v>0.97060000000000002</v>
      </c>
      <c r="C184" s="61">
        <v>2525</v>
      </c>
      <c r="D184" s="123">
        <v>2451</v>
      </c>
      <c r="E184" s="4">
        <v>74</v>
      </c>
      <c r="F184" s="126">
        <v>0.26012415016257762</v>
      </c>
      <c r="G184" s="60">
        <f t="shared" si="4"/>
        <v>0.99528301886792458</v>
      </c>
      <c r="H184" s="66">
        <v>2</v>
      </c>
      <c r="I184" s="66">
        <v>2652</v>
      </c>
      <c r="J184" s="66">
        <v>68</v>
      </c>
      <c r="K184" s="66">
        <v>157</v>
      </c>
      <c r="L184" s="66">
        <v>2449</v>
      </c>
      <c r="M184" s="66">
        <v>271</v>
      </c>
      <c r="N184" s="128">
        <v>81</v>
      </c>
      <c r="P184" s="142">
        <v>0.97069306930693067</v>
      </c>
      <c r="Q184" s="142">
        <f t="shared" si="5"/>
        <v>0.97060000000000002</v>
      </c>
    </row>
    <row r="185" spans="1:17" x14ac:dyDescent="0.35">
      <c r="A185" s="111" t="s">
        <v>177</v>
      </c>
      <c r="B185" s="138">
        <v>0.94830000000000003</v>
      </c>
      <c r="C185" s="66">
        <v>2596</v>
      </c>
      <c r="D185" s="124">
        <v>2462</v>
      </c>
      <c r="E185" s="112">
        <v>134</v>
      </c>
      <c r="F185" s="125">
        <v>0.24223784417106034</v>
      </c>
      <c r="G185" s="113">
        <f t="shared" si="4"/>
        <v>0.97241591468416744</v>
      </c>
      <c r="H185" s="61">
        <v>3</v>
      </c>
      <c r="I185" s="61">
        <v>2569</v>
      </c>
      <c r="J185" s="61">
        <v>202</v>
      </c>
      <c r="K185" s="61">
        <v>177</v>
      </c>
      <c r="L185" s="61">
        <v>2459</v>
      </c>
      <c r="M185" s="61">
        <v>188</v>
      </c>
      <c r="N185" s="129">
        <v>164</v>
      </c>
      <c r="P185" s="142">
        <v>0.94838212634822805</v>
      </c>
      <c r="Q185" s="142">
        <f t="shared" si="5"/>
        <v>0.94830000000000003</v>
      </c>
    </row>
    <row r="186" spans="1:17" x14ac:dyDescent="0.35">
      <c r="A186" s="57" t="s">
        <v>178</v>
      </c>
      <c r="B186" s="137">
        <v>0.96850000000000003</v>
      </c>
      <c r="C186" s="61">
        <v>2483</v>
      </c>
      <c r="D186" s="123">
        <v>2405</v>
      </c>
      <c r="E186" s="4">
        <v>78</v>
      </c>
      <c r="F186" s="126">
        <v>0.29315774405954764</v>
      </c>
      <c r="G186" s="60">
        <f t="shared" si="4"/>
        <v>0.99312961443806402</v>
      </c>
      <c r="H186" s="66">
        <v>1</v>
      </c>
      <c r="I186" s="66">
        <v>2605</v>
      </c>
      <c r="J186" s="66">
        <v>10</v>
      </c>
      <c r="K186" s="66">
        <v>147</v>
      </c>
      <c r="L186" s="66">
        <v>2404</v>
      </c>
      <c r="M186" s="66">
        <v>254</v>
      </c>
      <c r="N186" s="128">
        <v>25</v>
      </c>
      <c r="P186" s="142">
        <v>0.96858638743455494</v>
      </c>
      <c r="Q186" s="142">
        <f t="shared" si="5"/>
        <v>0.96850000000000003</v>
      </c>
    </row>
    <row r="187" spans="1:17" x14ac:dyDescent="0.35">
      <c r="A187" s="119" t="s">
        <v>179</v>
      </c>
      <c r="B187" s="138">
        <v>0.87319999999999998</v>
      </c>
      <c r="C187" s="66">
        <v>2501</v>
      </c>
      <c r="D187" s="124">
        <v>2184</v>
      </c>
      <c r="E187" s="112">
        <v>317</v>
      </c>
      <c r="F187" s="125">
        <v>0.28954163976759201</v>
      </c>
      <c r="G187" s="113">
        <f t="shared" si="4"/>
        <v>0.89540607054963084</v>
      </c>
      <c r="H187" s="61">
        <v>5</v>
      </c>
      <c r="I187" s="61">
        <v>2648</v>
      </c>
      <c r="J187" s="61">
        <v>5</v>
      </c>
      <c r="K187" s="61">
        <v>181</v>
      </c>
      <c r="L187" s="61">
        <v>2179</v>
      </c>
      <c r="M187" s="61">
        <v>303</v>
      </c>
      <c r="N187" s="129">
        <v>30</v>
      </c>
      <c r="P187" s="142">
        <v>0.87325069972011193</v>
      </c>
      <c r="Q187" s="142">
        <f t="shared" si="5"/>
        <v>0.87319999999999998</v>
      </c>
    </row>
    <row r="188" spans="1:17" x14ac:dyDescent="0.35">
      <c r="A188" s="57" t="s">
        <v>180</v>
      </c>
      <c r="B188" s="137">
        <v>0.98699999999999999</v>
      </c>
      <c r="C188" s="61">
        <v>2478</v>
      </c>
      <c r="D188" s="123">
        <v>2446</v>
      </c>
      <c r="E188" s="4">
        <v>32</v>
      </c>
      <c r="F188" s="126">
        <v>0.25579211020663745</v>
      </c>
      <c r="G188" s="60">
        <f t="shared" si="4"/>
        <v>1.0121000820344546</v>
      </c>
      <c r="H188" s="66"/>
      <c r="I188" s="66">
        <v>2602</v>
      </c>
      <c r="J188" s="66">
        <v>76</v>
      </c>
      <c r="K188" s="66">
        <v>150</v>
      </c>
      <c r="L188" s="66">
        <v>2446</v>
      </c>
      <c r="M188" s="66">
        <v>265</v>
      </c>
      <c r="N188" s="128">
        <v>85</v>
      </c>
      <c r="P188" s="142">
        <v>0.98708635996771588</v>
      </c>
      <c r="Q188" s="142">
        <f t="shared" si="5"/>
        <v>0.98699999999999999</v>
      </c>
    </row>
    <row r="189" spans="1:17" x14ac:dyDescent="0.35">
      <c r="A189" s="111" t="s">
        <v>181</v>
      </c>
      <c r="B189" s="138">
        <v>0.90780000000000005</v>
      </c>
      <c r="C189" s="66">
        <v>2508</v>
      </c>
      <c r="D189" s="124">
        <v>2277</v>
      </c>
      <c r="E189" s="112">
        <v>231</v>
      </c>
      <c r="F189" s="125">
        <v>0.25597381342062192</v>
      </c>
      <c r="G189" s="113">
        <f t="shared" si="4"/>
        <v>0.93088597210828561</v>
      </c>
      <c r="H189" s="61">
        <v>5</v>
      </c>
      <c r="I189" s="61">
        <v>2621</v>
      </c>
      <c r="J189" s="61">
        <v>17</v>
      </c>
      <c r="K189" s="61">
        <v>181</v>
      </c>
      <c r="L189" s="61">
        <v>2272</v>
      </c>
      <c r="M189" s="61">
        <v>280</v>
      </c>
      <c r="N189" s="129">
        <v>31</v>
      </c>
      <c r="P189" s="142">
        <v>0.90789473684210531</v>
      </c>
      <c r="Q189" s="142">
        <f t="shared" si="5"/>
        <v>0.90780000000000005</v>
      </c>
    </row>
    <row r="190" spans="1:17" x14ac:dyDescent="0.35">
      <c r="A190" s="57" t="s">
        <v>182</v>
      </c>
      <c r="B190" s="137">
        <v>0.97940000000000005</v>
      </c>
      <c r="C190" s="61">
        <v>2479</v>
      </c>
      <c r="D190" s="123">
        <v>2428</v>
      </c>
      <c r="E190" s="4">
        <v>51</v>
      </c>
      <c r="F190" s="126">
        <v>0.2603988603988604</v>
      </c>
      <c r="G190" s="60">
        <f t="shared" si="4"/>
        <v>1.0043068088597211</v>
      </c>
      <c r="H190" s="66">
        <v>8</v>
      </c>
      <c r="I190" s="66">
        <v>2608</v>
      </c>
      <c r="J190" s="66">
        <v>13</v>
      </c>
      <c r="K190" s="66">
        <v>157</v>
      </c>
      <c r="L190" s="66">
        <v>2420</v>
      </c>
      <c r="M190" s="66">
        <v>263</v>
      </c>
      <c r="N190" s="128">
        <v>36</v>
      </c>
      <c r="P190" s="142">
        <v>0.97942718838241227</v>
      </c>
      <c r="Q190" s="142">
        <f t="shared" si="5"/>
        <v>0.97940000000000005</v>
      </c>
    </row>
    <row r="191" spans="1:17" x14ac:dyDescent="0.35">
      <c r="A191" s="111" t="s">
        <v>183</v>
      </c>
      <c r="B191" s="138">
        <v>0.97440000000000004</v>
      </c>
      <c r="C191" s="66">
        <v>2506</v>
      </c>
      <c r="D191" s="124">
        <v>2442</v>
      </c>
      <c r="E191" s="112">
        <v>64</v>
      </c>
      <c r="F191" s="125">
        <v>0.26175088131609869</v>
      </c>
      <c r="G191" s="113">
        <f t="shared" si="4"/>
        <v>0.9991796554552913</v>
      </c>
      <c r="H191" s="61">
        <v>4</v>
      </c>
      <c r="I191" s="61">
        <v>2624</v>
      </c>
      <c r="J191" s="61">
        <v>20</v>
      </c>
      <c r="K191" s="61">
        <v>175</v>
      </c>
      <c r="L191" s="61">
        <v>2438</v>
      </c>
      <c r="M191" s="61">
        <v>270</v>
      </c>
      <c r="N191" s="129">
        <v>43</v>
      </c>
      <c r="P191" s="142">
        <v>0.97446129289704708</v>
      </c>
      <c r="Q191" s="142">
        <f t="shared" si="5"/>
        <v>0.97440000000000004</v>
      </c>
    </row>
    <row r="192" spans="1:17" x14ac:dyDescent="0.35">
      <c r="A192" s="57" t="s">
        <v>184</v>
      </c>
      <c r="B192" s="137">
        <v>1.0161</v>
      </c>
      <c r="C192" s="61">
        <v>2479</v>
      </c>
      <c r="D192" s="123">
        <v>2519</v>
      </c>
      <c r="E192" s="4">
        <v>-40</v>
      </c>
      <c r="F192" s="126">
        <v>0.35468501852832185</v>
      </c>
      <c r="G192" s="60">
        <f t="shared" si="4"/>
        <v>1.0419401148482363</v>
      </c>
      <c r="H192" s="66">
        <v>4</v>
      </c>
      <c r="I192" s="66">
        <v>2632</v>
      </c>
      <c r="J192" s="66">
        <v>19</v>
      </c>
      <c r="K192" s="66">
        <v>166</v>
      </c>
      <c r="L192" s="66">
        <v>2515</v>
      </c>
      <c r="M192" s="66">
        <v>310</v>
      </c>
      <c r="N192" s="128">
        <v>28</v>
      </c>
      <c r="P192" s="142">
        <v>1.0161355385235982</v>
      </c>
      <c r="Q192" s="142">
        <f t="shared" si="5"/>
        <v>1.0161</v>
      </c>
    </row>
    <row r="193" spans="1:17" x14ac:dyDescent="0.35">
      <c r="A193" s="111" t="s">
        <v>199</v>
      </c>
      <c r="B193" s="138">
        <v>0.96879999999999999</v>
      </c>
      <c r="C193" s="66">
        <v>1990</v>
      </c>
      <c r="D193" s="124">
        <v>1928</v>
      </c>
      <c r="E193" s="112">
        <v>62</v>
      </c>
      <c r="F193" s="125">
        <v>0.20317062995410931</v>
      </c>
      <c r="G193" s="113">
        <f t="shared" si="4"/>
        <v>0.99343724364232977</v>
      </c>
      <c r="H193" s="61">
        <v>6</v>
      </c>
      <c r="I193" s="61">
        <v>2046</v>
      </c>
      <c r="J193" s="61">
        <v>20</v>
      </c>
      <c r="K193" s="61">
        <v>145</v>
      </c>
      <c r="L193" s="61">
        <v>1922</v>
      </c>
      <c r="M193" s="61">
        <v>196</v>
      </c>
      <c r="N193" s="129">
        <v>25</v>
      </c>
      <c r="P193" s="142">
        <v>0.96884422110552759</v>
      </c>
      <c r="Q193" s="142">
        <f t="shared" si="5"/>
        <v>0.96879999999999999</v>
      </c>
    </row>
    <row r="194" spans="1:17" x14ac:dyDescent="0.35">
      <c r="A194" s="57" t="s">
        <v>200</v>
      </c>
      <c r="B194" s="137">
        <v>0.87350000000000005</v>
      </c>
      <c r="C194" s="61">
        <v>1985</v>
      </c>
      <c r="D194" s="123">
        <v>1734</v>
      </c>
      <c r="E194" s="4">
        <v>251</v>
      </c>
      <c r="F194" s="126">
        <v>0.37104072398190047</v>
      </c>
      <c r="G194" s="60">
        <f t="shared" si="4"/>
        <v>0.8957136997538967</v>
      </c>
      <c r="H194" s="66">
        <v>6</v>
      </c>
      <c r="I194" s="66">
        <v>2036</v>
      </c>
      <c r="J194" s="66">
        <v>12</v>
      </c>
      <c r="K194" s="66">
        <v>164</v>
      </c>
      <c r="L194" s="66">
        <v>1728</v>
      </c>
      <c r="M194" s="66">
        <v>201</v>
      </c>
      <c r="N194" s="128">
        <v>26</v>
      </c>
      <c r="P194" s="142">
        <v>0.87355163727959695</v>
      </c>
      <c r="Q194" s="142">
        <f t="shared" si="5"/>
        <v>0.87350000000000005</v>
      </c>
    </row>
    <row r="195" spans="1:17" x14ac:dyDescent="0.35">
      <c r="A195" s="111" t="s">
        <v>201</v>
      </c>
      <c r="B195" s="138">
        <v>0.91500000000000004</v>
      </c>
      <c r="C195" s="66">
        <v>1965</v>
      </c>
      <c r="D195" s="124">
        <v>1798</v>
      </c>
      <c r="E195" s="112">
        <v>167</v>
      </c>
      <c r="F195" s="125">
        <v>0.34378499440089588</v>
      </c>
      <c r="G195" s="113">
        <f t="shared" ref="G195:G219" si="6">B195/B$219</f>
        <v>0.93826907301066453</v>
      </c>
      <c r="H195" s="61"/>
      <c r="I195" s="61">
        <v>2026</v>
      </c>
      <c r="J195" s="61">
        <v>21</v>
      </c>
      <c r="K195" s="61">
        <v>149</v>
      </c>
      <c r="L195" s="61">
        <v>1798</v>
      </c>
      <c r="M195" s="61">
        <v>189</v>
      </c>
      <c r="N195" s="129">
        <v>42</v>
      </c>
      <c r="P195" s="142">
        <v>0.91501272264631039</v>
      </c>
      <c r="Q195" s="142">
        <f t="shared" ref="Q195:Q219" si="7">TRUNC(P195,4)</f>
        <v>0.91500000000000004</v>
      </c>
    </row>
    <row r="196" spans="1:17" x14ac:dyDescent="0.35">
      <c r="A196" s="57" t="s">
        <v>202</v>
      </c>
      <c r="B196" s="137">
        <v>0.89200000000000002</v>
      </c>
      <c r="C196" s="61">
        <v>1982</v>
      </c>
      <c r="D196" s="123">
        <v>1768</v>
      </c>
      <c r="E196" s="4">
        <v>214</v>
      </c>
      <c r="F196" s="126">
        <v>0.28454284542845426</v>
      </c>
      <c r="G196" s="60">
        <f t="shared" si="6"/>
        <v>0.91468416735028713</v>
      </c>
      <c r="H196" s="66">
        <v>3</v>
      </c>
      <c r="I196" s="66">
        <v>2067</v>
      </c>
      <c r="J196" s="66">
        <v>9</v>
      </c>
      <c r="K196" s="66">
        <v>170</v>
      </c>
      <c r="L196" s="66">
        <v>1765</v>
      </c>
      <c r="M196" s="66">
        <v>249</v>
      </c>
      <c r="N196" s="128">
        <v>15</v>
      </c>
      <c r="P196" s="142">
        <v>0.89202825428859733</v>
      </c>
      <c r="Q196" s="142">
        <f t="shared" si="7"/>
        <v>0.89200000000000002</v>
      </c>
    </row>
    <row r="197" spans="1:17" x14ac:dyDescent="0.35">
      <c r="A197" s="111" t="s">
        <v>203</v>
      </c>
      <c r="B197" s="138">
        <v>0.91269999999999996</v>
      </c>
      <c r="C197" s="66">
        <v>1971</v>
      </c>
      <c r="D197" s="124">
        <v>1799</v>
      </c>
      <c r="E197" s="112">
        <v>172</v>
      </c>
      <c r="F197" s="125">
        <v>0.28462157809983896</v>
      </c>
      <c r="G197" s="113">
        <f t="shared" si="6"/>
        <v>0.93591058244462677</v>
      </c>
      <c r="H197" s="61">
        <v>6</v>
      </c>
      <c r="I197" s="61">
        <v>2111</v>
      </c>
      <c r="J197" s="61">
        <v>11</v>
      </c>
      <c r="K197" s="61">
        <v>158</v>
      </c>
      <c r="L197" s="61">
        <v>1793</v>
      </c>
      <c r="M197" s="61">
        <v>278</v>
      </c>
      <c r="N197" s="129">
        <v>31</v>
      </c>
      <c r="P197" s="142">
        <v>0.91273465246067986</v>
      </c>
      <c r="Q197" s="142">
        <f t="shared" si="7"/>
        <v>0.91269999999999996</v>
      </c>
    </row>
    <row r="198" spans="1:17" x14ac:dyDescent="0.35">
      <c r="A198" s="57" t="s">
        <v>204</v>
      </c>
      <c r="B198" s="137">
        <v>1.0345</v>
      </c>
      <c r="C198" s="61">
        <v>1969</v>
      </c>
      <c r="D198" s="123">
        <v>2037</v>
      </c>
      <c r="E198" s="4">
        <v>-68</v>
      </c>
      <c r="F198" s="126">
        <v>0.31912185809735921</v>
      </c>
      <c r="G198" s="60">
        <f t="shared" si="6"/>
        <v>1.0608080393765382</v>
      </c>
      <c r="H198" s="66">
        <v>6</v>
      </c>
      <c r="I198" s="66">
        <v>2011</v>
      </c>
      <c r="J198" s="66">
        <v>22</v>
      </c>
      <c r="K198" s="66">
        <v>134</v>
      </c>
      <c r="L198" s="66">
        <v>2031</v>
      </c>
      <c r="M198" s="66">
        <v>165</v>
      </c>
      <c r="N198" s="128">
        <v>33</v>
      </c>
      <c r="P198" s="142">
        <v>1.0345352971051296</v>
      </c>
      <c r="Q198" s="142">
        <f t="shared" si="7"/>
        <v>1.0345</v>
      </c>
    </row>
    <row r="199" spans="1:17" x14ac:dyDescent="0.35">
      <c r="A199" s="111" t="s">
        <v>205</v>
      </c>
      <c r="B199" s="138">
        <v>0.94389999999999996</v>
      </c>
      <c r="C199" s="66">
        <v>1963</v>
      </c>
      <c r="D199" s="124">
        <v>1853</v>
      </c>
      <c r="E199" s="112">
        <v>110</v>
      </c>
      <c r="F199" s="125">
        <v>0.30760412686282002</v>
      </c>
      <c r="G199" s="113">
        <f t="shared" si="6"/>
        <v>0.96790401968826911</v>
      </c>
      <c r="H199" s="61">
        <v>4</v>
      </c>
      <c r="I199" s="61">
        <v>2137</v>
      </c>
      <c r="J199" s="61">
        <v>56</v>
      </c>
      <c r="K199" s="61">
        <v>160</v>
      </c>
      <c r="L199" s="61">
        <v>1849</v>
      </c>
      <c r="M199" s="61">
        <v>306</v>
      </c>
      <c r="N199" s="129">
        <v>84</v>
      </c>
      <c r="P199" s="142">
        <v>0.9439633214467652</v>
      </c>
      <c r="Q199" s="142">
        <f t="shared" si="7"/>
        <v>0.94389999999999996</v>
      </c>
    </row>
    <row r="200" spans="1:17" x14ac:dyDescent="0.35">
      <c r="A200" s="57" t="s">
        <v>206</v>
      </c>
      <c r="B200" s="137">
        <v>0.94740000000000002</v>
      </c>
      <c r="C200" s="61">
        <v>1959</v>
      </c>
      <c r="D200" s="123">
        <v>1856</v>
      </c>
      <c r="E200" s="4">
        <v>103</v>
      </c>
      <c r="F200" s="126">
        <v>0.22399654725938714</v>
      </c>
      <c r="G200" s="60">
        <f t="shared" si="6"/>
        <v>0.97149302707137009</v>
      </c>
      <c r="H200" s="66">
        <v>3</v>
      </c>
      <c r="I200" s="66">
        <v>2034</v>
      </c>
      <c r="J200" s="66">
        <v>26</v>
      </c>
      <c r="K200" s="66">
        <v>155</v>
      </c>
      <c r="L200" s="66">
        <v>1853</v>
      </c>
      <c r="M200" s="66">
        <v>215</v>
      </c>
      <c r="N200" s="128">
        <v>41</v>
      </c>
      <c r="P200" s="142">
        <v>0.94742215416028586</v>
      </c>
      <c r="Q200" s="142">
        <f t="shared" si="7"/>
        <v>0.94740000000000002</v>
      </c>
    </row>
    <row r="201" spans="1:17" x14ac:dyDescent="0.35">
      <c r="A201" s="111" t="s">
        <v>207</v>
      </c>
      <c r="B201" s="138">
        <v>0.92369999999999997</v>
      </c>
      <c r="C201" s="66">
        <v>1980</v>
      </c>
      <c r="D201" s="124">
        <v>1829</v>
      </c>
      <c r="E201" s="112">
        <v>151</v>
      </c>
      <c r="F201" s="125">
        <v>0.30820154468554617</v>
      </c>
      <c r="G201" s="113">
        <f t="shared" si="6"/>
        <v>0.94719031993437242</v>
      </c>
      <c r="H201" s="61">
        <v>5</v>
      </c>
      <c r="I201" s="61">
        <v>2102</v>
      </c>
      <c r="J201" s="61">
        <v>79</v>
      </c>
      <c r="K201" s="61">
        <v>162</v>
      </c>
      <c r="L201" s="61">
        <v>1824</v>
      </c>
      <c r="M201" s="61">
        <v>258</v>
      </c>
      <c r="N201" s="129">
        <v>105</v>
      </c>
      <c r="P201" s="142">
        <v>0.92373737373737375</v>
      </c>
      <c r="Q201" s="142">
        <f t="shared" si="7"/>
        <v>0.92369999999999997</v>
      </c>
    </row>
    <row r="202" spans="1:17" x14ac:dyDescent="0.35">
      <c r="A202" s="57" t="s">
        <v>208</v>
      </c>
      <c r="B202" s="137">
        <v>0.98199999999999998</v>
      </c>
      <c r="C202" s="61">
        <v>1949</v>
      </c>
      <c r="D202" s="123">
        <v>1914</v>
      </c>
      <c r="E202" s="4">
        <v>35</v>
      </c>
      <c r="F202" s="126">
        <v>0.26625145971195019</v>
      </c>
      <c r="G202" s="60">
        <f t="shared" si="6"/>
        <v>1.0069729286300246</v>
      </c>
      <c r="H202" s="66">
        <v>1</v>
      </c>
      <c r="I202" s="66">
        <v>2086</v>
      </c>
      <c r="J202" s="66">
        <v>33</v>
      </c>
      <c r="K202" s="66">
        <v>153</v>
      </c>
      <c r="L202" s="66">
        <v>1913</v>
      </c>
      <c r="M202" s="66">
        <v>255</v>
      </c>
      <c r="N202" s="128">
        <v>68</v>
      </c>
      <c r="P202" s="142">
        <v>0.98204207285787581</v>
      </c>
      <c r="Q202" s="142">
        <f t="shared" si="7"/>
        <v>0.98199999999999998</v>
      </c>
    </row>
    <row r="203" spans="1:17" x14ac:dyDescent="0.35">
      <c r="A203" s="111" t="s">
        <v>190</v>
      </c>
      <c r="B203" s="138">
        <v>0.95099999999999996</v>
      </c>
      <c r="C203" s="66">
        <v>1961</v>
      </c>
      <c r="D203" s="124">
        <v>1865</v>
      </c>
      <c r="E203" s="112">
        <v>96</v>
      </c>
      <c r="F203" s="125">
        <v>0.351575456053068</v>
      </c>
      <c r="G203" s="113">
        <f t="shared" si="6"/>
        <v>0.97518457752255949</v>
      </c>
      <c r="H203" s="61"/>
      <c r="I203" s="61">
        <v>2017</v>
      </c>
      <c r="J203" s="61">
        <v>43</v>
      </c>
      <c r="K203" s="61">
        <v>175</v>
      </c>
      <c r="L203" s="61">
        <v>1865</v>
      </c>
      <c r="M203" s="61">
        <v>223</v>
      </c>
      <c r="N203" s="129">
        <v>51</v>
      </c>
      <c r="P203" s="142">
        <v>0.95104538500764912</v>
      </c>
      <c r="Q203" s="142">
        <f t="shared" si="7"/>
        <v>0.95099999999999996</v>
      </c>
    </row>
    <row r="204" spans="1:17" x14ac:dyDescent="0.35">
      <c r="A204" s="57" t="s">
        <v>209</v>
      </c>
      <c r="B204" s="137">
        <v>1.1524000000000001</v>
      </c>
      <c r="C204" s="61">
        <v>1955</v>
      </c>
      <c r="D204" s="123">
        <v>2253</v>
      </c>
      <c r="E204" s="4">
        <v>-298</v>
      </c>
      <c r="F204" s="126">
        <v>0.20524899057873486</v>
      </c>
      <c r="G204" s="60">
        <f t="shared" si="6"/>
        <v>1.1817063166529944</v>
      </c>
      <c r="H204" s="66">
        <v>5</v>
      </c>
      <c r="I204" s="66">
        <v>2090</v>
      </c>
      <c r="J204" s="66">
        <v>27</v>
      </c>
      <c r="K204" s="66">
        <v>161</v>
      </c>
      <c r="L204" s="66">
        <v>2248</v>
      </c>
      <c r="M204" s="66">
        <v>278</v>
      </c>
      <c r="N204" s="128">
        <v>45</v>
      </c>
      <c r="P204" s="142">
        <v>1.1524296675191816</v>
      </c>
      <c r="Q204" s="142">
        <f t="shared" si="7"/>
        <v>1.1524000000000001</v>
      </c>
    </row>
    <row r="205" spans="1:17" x14ac:dyDescent="0.35">
      <c r="A205" s="111" t="s">
        <v>191</v>
      </c>
      <c r="B205" s="138">
        <v>0.94850000000000001</v>
      </c>
      <c r="C205" s="66">
        <v>1963</v>
      </c>
      <c r="D205" s="124">
        <v>1862</v>
      </c>
      <c r="E205" s="112">
        <v>101</v>
      </c>
      <c r="F205" s="125">
        <v>0.22946655376799321</v>
      </c>
      <c r="G205" s="113">
        <f t="shared" si="6"/>
        <v>0.97262100082034464</v>
      </c>
      <c r="H205" s="61">
        <v>4</v>
      </c>
      <c r="I205" s="61">
        <v>2079</v>
      </c>
      <c r="J205" s="61">
        <v>20</v>
      </c>
      <c r="K205" s="61">
        <v>161</v>
      </c>
      <c r="L205" s="61">
        <v>1858</v>
      </c>
      <c r="M205" s="61">
        <v>257</v>
      </c>
      <c r="N205" s="129">
        <v>40</v>
      </c>
      <c r="P205" s="142">
        <v>0.94854814060112069</v>
      </c>
      <c r="Q205" s="142">
        <f t="shared" si="7"/>
        <v>0.94850000000000001</v>
      </c>
    </row>
    <row r="206" spans="1:17" x14ac:dyDescent="0.35">
      <c r="A206" s="57" t="s">
        <v>192</v>
      </c>
      <c r="B206" s="137">
        <v>0.93759999999999999</v>
      </c>
      <c r="C206" s="61">
        <v>1988</v>
      </c>
      <c r="D206" s="123">
        <v>1864</v>
      </c>
      <c r="E206" s="4">
        <v>124</v>
      </c>
      <c r="F206" s="126">
        <v>0.26680080482897384</v>
      </c>
      <c r="G206" s="60">
        <f t="shared" si="6"/>
        <v>0.96144380639868743</v>
      </c>
      <c r="H206" s="66">
        <v>2</v>
      </c>
      <c r="I206" s="66">
        <v>2103</v>
      </c>
      <c r="J206" s="66">
        <v>15</v>
      </c>
      <c r="K206" s="66">
        <v>151</v>
      </c>
      <c r="L206" s="66">
        <v>1862</v>
      </c>
      <c r="M206" s="66">
        <v>240</v>
      </c>
      <c r="N206" s="128">
        <v>41</v>
      </c>
      <c r="P206" s="142">
        <v>0.93762575452716301</v>
      </c>
      <c r="Q206" s="142">
        <f t="shared" si="7"/>
        <v>0.93759999999999999</v>
      </c>
    </row>
    <row r="207" spans="1:17" x14ac:dyDescent="0.35">
      <c r="A207" s="111" t="s">
        <v>193</v>
      </c>
      <c r="B207" s="138">
        <v>0.89700000000000002</v>
      </c>
      <c r="C207" s="66">
        <v>2001</v>
      </c>
      <c r="D207" s="124">
        <v>1795</v>
      </c>
      <c r="E207" s="112">
        <v>206</v>
      </c>
      <c r="F207" s="125">
        <v>0.30593786865906408</v>
      </c>
      <c r="G207" s="113">
        <f t="shared" si="6"/>
        <v>0.91981132075471705</v>
      </c>
      <c r="H207" s="61">
        <v>2</v>
      </c>
      <c r="I207" s="61">
        <v>2080</v>
      </c>
      <c r="J207" s="61">
        <v>25</v>
      </c>
      <c r="K207" s="61">
        <v>161</v>
      </c>
      <c r="L207" s="61">
        <v>1793</v>
      </c>
      <c r="M207" s="61">
        <v>227</v>
      </c>
      <c r="N207" s="129">
        <v>38</v>
      </c>
      <c r="P207" s="142">
        <v>0.89705147426286858</v>
      </c>
      <c r="Q207" s="142">
        <f t="shared" si="7"/>
        <v>0.89700000000000002</v>
      </c>
    </row>
    <row r="208" spans="1:17" x14ac:dyDescent="0.35">
      <c r="A208" s="57" t="s">
        <v>194</v>
      </c>
      <c r="B208" s="137">
        <v>0.9032</v>
      </c>
      <c r="C208" s="61">
        <v>1944</v>
      </c>
      <c r="D208" s="123">
        <v>1756</v>
      </c>
      <c r="E208" s="4">
        <v>188</v>
      </c>
      <c r="F208" s="126">
        <v>0.39808578518255938</v>
      </c>
      <c r="G208" s="60">
        <f t="shared" si="6"/>
        <v>0.92616899097621008</v>
      </c>
      <c r="H208" s="66">
        <v>1</v>
      </c>
      <c r="I208" s="66">
        <v>2061</v>
      </c>
      <c r="J208" s="66">
        <v>6</v>
      </c>
      <c r="K208" s="66">
        <v>142</v>
      </c>
      <c r="L208" s="66">
        <v>1755</v>
      </c>
      <c r="M208" s="66">
        <v>214</v>
      </c>
      <c r="N208" s="128">
        <v>51</v>
      </c>
      <c r="P208" s="142">
        <v>0.9032921810699589</v>
      </c>
      <c r="Q208" s="142">
        <f t="shared" si="7"/>
        <v>0.9032</v>
      </c>
    </row>
    <row r="209" spans="1:17" x14ac:dyDescent="0.35">
      <c r="A209" s="111" t="s">
        <v>195</v>
      </c>
      <c r="B209" s="138">
        <v>0.91859999999999997</v>
      </c>
      <c r="C209" s="66">
        <v>1978</v>
      </c>
      <c r="D209" s="124">
        <v>1817</v>
      </c>
      <c r="E209" s="112">
        <v>161</v>
      </c>
      <c r="F209" s="125">
        <v>0.29029764205643604</v>
      </c>
      <c r="G209" s="113">
        <f t="shared" si="6"/>
        <v>0.94196062346185394</v>
      </c>
      <c r="H209" s="61">
        <v>7</v>
      </c>
      <c r="I209" s="61">
        <v>1994</v>
      </c>
      <c r="J209" s="61">
        <v>15</v>
      </c>
      <c r="K209" s="61">
        <v>149</v>
      </c>
      <c r="L209" s="61">
        <v>1810</v>
      </c>
      <c r="M209" s="61">
        <v>145</v>
      </c>
      <c r="N209" s="129">
        <v>35</v>
      </c>
      <c r="P209" s="142">
        <v>0.91860465116279066</v>
      </c>
      <c r="Q209" s="142">
        <f t="shared" si="7"/>
        <v>0.91859999999999997</v>
      </c>
    </row>
    <row r="210" spans="1:17" x14ac:dyDescent="0.35">
      <c r="A210" s="57" t="s">
        <v>196</v>
      </c>
      <c r="B210" s="137">
        <v>0.95130000000000003</v>
      </c>
      <c r="C210" s="61">
        <v>1871</v>
      </c>
      <c r="D210" s="123">
        <v>1780</v>
      </c>
      <c r="E210" s="4">
        <v>91</v>
      </c>
      <c r="F210" s="126">
        <v>0.25927469779074613</v>
      </c>
      <c r="G210" s="60">
        <f t="shared" si="6"/>
        <v>0.97549220672682535</v>
      </c>
      <c r="H210" s="66">
        <v>6</v>
      </c>
      <c r="I210" s="66">
        <v>2118</v>
      </c>
      <c r="J210" s="66">
        <v>124</v>
      </c>
      <c r="K210" s="66">
        <v>178</v>
      </c>
      <c r="L210" s="66">
        <v>1774</v>
      </c>
      <c r="M210" s="66">
        <v>270</v>
      </c>
      <c r="N210" s="128">
        <v>279</v>
      </c>
      <c r="P210" s="142">
        <v>0.951362907536077</v>
      </c>
      <c r="Q210" s="142">
        <f t="shared" si="7"/>
        <v>0.95130000000000003</v>
      </c>
    </row>
    <row r="211" spans="1:17" x14ac:dyDescent="0.35">
      <c r="A211" s="111" t="s">
        <v>197</v>
      </c>
      <c r="B211" s="138">
        <v>0.877</v>
      </c>
      <c r="C211" s="66">
        <v>1984</v>
      </c>
      <c r="D211" s="124">
        <v>1740</v>
      </c>
      <c r="E211" s="112">
        <v>244</v>
      </c>
      <c r="F211" s="125">
        <v>0.31023622047244093</v>
      </c>
      <c r="G211" s="113">
        <f t="shared" si="6"/>
        <v>0.89930270713699756</v>
      </c>
      <c r="H211" s="61">
        <v>10</v>
      </c>
      <c r="I211" s="61">
        <v>2040</v>
      </c>
      <c r="J211" s="61">
        <v>40</v>
      </c>
      <c r="K211" s="61">
        <v>149</v>
      </c>
      <c r="L211" s="61">
        <v>1730</v>
      </c>
      <c r="M211" s="61">
        <v>201</v>
      </c>
      <c r="N211" s="129">
        <v>44</v>
      </c>
      <c r="P211" s="142">
        <v>0.87701612903225812</v>
      </c>
      <c r="Q211" s="142">
        <f t="shared" si="7"/>
        <v>0.877</v>
      </c>
    </row>
    <row r="212" spans="1:17" x14ac:dyDescent="0.35">
      <c r="A212" s="57" t="s">
        <v>198</v>
      </c>
      <c r="B212" s="137">
        <v>1.2524999999999999</v>
      </c>
      <c r="C212" s="61">
        <v>2000</v>
      </c>
      <c r="D212" s="123">
        <v>2505</v>
      </c>
      <c r="E212" s="4">
        <v>-505</v>
      </c>
      <c r="F212" s="126">
        <v>0.30812641083521447</v>
      </c>
      <c r="G212" s="60">
        <f t="shared" si="6"/>
        <v>1.28435192780968</v>
      </c>
      <c r="H212" s="66">
        <v>4</v>
      </c>
      <c r="I212" s="66">
        <v>2082</v>
      </c>
      <c r="J212" s="66">
        <v>49</v>
      </c>
      <c r="K212" s="66">
        <v>148</v>
      </c>
      <c r="L212" s="66">
        <v>2501</v>
      </c>
      <c r="M212" s="66">
        <v>219</v>
      </c>
      <c r="N212" s="128">
        <v>60</v>
      </c>
      <c r="P212" s="142">
        <v>1.2524999999999999</v>
      </c>
      <c r="Q212" s="142">
        <f t="shared" si="7"/>
        <v>1.2524999999999999</v>
      </c>
    </row>
    <row r="213" spans="1:17" x14ac:dyDescent="0.35">
      <c r="A213" s="111" t="s">
        <v>210</v>
      </c>
      <c r="B213" s="138">
        <v>1.0387</v>
      </c>
      <c r="C213" s="66">
        <v>1342</v>
      </c>
      <c r="D213" s="124">
        <v>1394</v>
      </c>
      <c r="E213" s="112">
        <v>-52</v>
      </c>
      <c r="F213" s="125">
        <v>0.19215463331438318</v>
      </c>
      <c r="G213" s="113">
        <f t="shared" si="6"/>
        <v>1.0651148482362591</v>
      </c>
      <c r="H213" s="61">
        <v>12</v>
      </c>
      <c r="I213" s="61">
        <v>1349</v>
      </c>
      <c r="J213" s="61">
        <v>23</v>
      </c>
      <c r="K213" s="61">
        <v>99</v>
      </c>
      <c r="L213" s="61">
        <v>1382</v>
      </c>
      <c r="M213" s="61">
        <v>91</v>
      </c>
      <c r="N213" s="129">
        <v>38</v>
      </c>
      <c r="P213" s="142">
        <v>1.0387481371087928</v>
      </c>
      <c r="Q213" s="142">
        <f t="shared" si="7"/>
        <v>1.0387</v>
      </c>
    </row>
    <row r="214" spans="1:17" x14ac:dyDescent="0.35">
      <c r="A214" s="57" t="s">
        <v>211</v>
      </c>
      <c r="B214" s="137">
        <v>0.94540000000000002</v>
      </c>
      <c r="C214" s="61">
        <v>1430</v>
      </c>
      <c r="D214" s="123">
        <v>1352</v>
      </c>
      <c r="E214" s="4">
        <v>78</v>
      </c>
      <c r="F214" s="126">
        <v>0.24454392837157246</v>
      </c>
      <c r="G214" s="60">
        <f t="shared" si="6"/>
        <v>0.96944216570959807</v>
      </c>
      <c r="H214" s="66">
        <v>5</v>
      </c>
      <c r="I214" s="66">
        <v>1440</v>
      </c>
      <c r="J214" s="66">
        <v>47</v>
      </c>
      <c r="K214" s="66">
        <v>73</v>
      </c>
      <c r="L214" s="66">
        <v>1347</v>
      </c>
      <c r="M214" s="66">
        <v>72</v>
      </c>
      <c r="N214" s="128">
        <v>58</v>
      </c>
      <c r="P214" s="142">
        <v>0.94545454545454544</v>
      </c>
      <c r="Q214" s="142">
        <f t="shared" si="7"/>
        <v>0.94540000000000002</v>
      </c>
    </row>
    <row r="215" spans="1:17" x14ac:dyDescent="0.35">
      <c r="A215" s="111" t="s">
        <v>212</v>
      </c>
      <c r="B215" s="138">
        <v>0.97640000000000005</v>
      </c>
      <c r="C215" s="66">
        <v>2036</v>
      </c>
      <c r="D215" s="124">
        <v>1988</v>
      </c>
      <c r="E215" s="112">
        <v>48</v>
      </c>
      <c r="F215" s="125">
        <v>0.24331654397520341</v>
      </c>
      <c r="G215" s="113">
        <f t="shared" si="6"/>
        <v>1.0012305168170632</v>
      </c>
      <c r="H215" s="61">
        <v>8</v>
      </c>
      <c r="I215" s="61">
        <v>2040</v>
      </c>
      <c r="J215" s="61">
        <v>40</v>
      </c>
      <c r="K215" s="61">
        <v>91</v>
      </c>
      <c r="L215" s="61">
        <v>1980</v>
      </c>
      <c r="M215" s="61">
        <v>87</v>
      </c>
      <c r="N215" s="129">
        <v>48</v>
      </c>
      <c r="P215" s="142">
        <v>0.97642436149312373</v>
      </c>
      <c r="Q215" s="142">
        <f t="shared" si="7"/>
        <v>0.97640000000000005</v>
      </c>
    </row>
    <row r="216" spans="1:17" x14ac:dyDescent="0.35">
      <c r="A216" s="57" t="s">
        <v>213</v>
      </c>
      <c r="B216" s="137">
        <v>0.96840000000000004</v>
      </c>
      <c r="C216" s="61">
        <v>1964</v>
      </c>
      <c r="D216" s="123">
        <v>1902</v>
      </c>
      <c r="E216" s="4">
        <v>62</v>
      </c>
      <c r="F216" s="126">
        <v>0.26902173913043476</v>
      </c>
      <c r="G216" s="60">
        <f t="shared" si="6"/>
        <v>0.99302707136997548</v>
      </c>
      <c r="H216" s="66">
        <v>5</v>
      </c>
      <c r="I216" s="66">
        <v>1994</v>
      </c>
      <c r="J216" s="66">
        <v>16</v>
      </c>
      <c r="K216" s="66">
        <v>82</v>
      </c>
      <c r="L216" s="66">
        <v>1897</v>
      </c>
      <c r="M216" s="66">
        <v>81</v>
      </c>
      <c r="N216" s="128">
        <v>47</v>
      </c>
      <c r="P216" s="142">
        <v>0.96843177189409368</v>
      </c>
      <c r="Q216" s="142">
        <f t="shared" si="7"/>
        <v>0.96840000000000004</v>
      </c>
    </row>
    <row r="217" spans="1:17" x14ac:dyDescent="0.35">
      <c r="A217" s="111" t="s">
        <v>214</v>
      </c>
      <c r="B217" s="138">
        <v>0.99150000000000005</v>
      </c>
      <c r="C217" s="66">
        <v>1769</v>
      </c>
      <c r="D217" s="124">
        <v>1754</v>
      </c>
      <c r="E217" s="112">
        <v>15</v>
      </c>
      <c r="F217" s="125">
        <v>0.28202247191011237</v>
      </c>
      <c r="G217" s="113">
        <f t="shared" si="6"/>
        <v>1.0167145200984415</v>
      </c>
      <c r="H217" s="61">
        <v>2</v>
      </c>
      <c r="I217" s="61">
        <v>1797</v>
      </c>
      <c r="J217" s="61">
        <v>6</v>
      </c>
      <c r="K217" s="61">
        <v>55</v>
      </c>
      <c r="L217" s="61">
        <v>1752</v>
      </c>
      <c r="M217" s="61">
        <v>68</v>
      </c>
      <c r="N217" s="129">
        <v>21</v>
      </c>
      <c r="P217" s="142">
        <v>0.99152063312605987</v>
      </c>
      <c r="Q217" s="142">
        <f t="shared" si="7"/>
        <v>0.99150000000000005</v>
      </c>
    </row>
    <row r="218" spans="1:17" x14ac:dyDescent="0.35">
      <c r="A218" s="57" t="s">
        <v>215</v>
      </c>
      <c r="B218" s="137">
        <v>0.94810000000000005</v>
      </c>
      <c r="C218" s="61">
        <v>1735</v>
      </c>
      <c r="D218" s="123">
        <v>1645</v>
      </c>
      <c r="E218" s="4">
        <v>90</v>
      </c>
      <c r="F218" s="126">
        <v>0.31461601981833198</v>
      </c>
      <c r="G218" s="60">
        <f t="shared" si="6"/>
        <v>0.97221082854799024</v>
      </c>
      <c r="H218" s="66">
        <v>11</v>
      </c>
      <c r="I218" s="66">
        <v>1743</v>
      </c>
      <c r="J218" s="66">
        <v>14</v>
      </c>
      <c r="K218" s="66">
        <v>58</v>
      </c>
      <c r="L218" s="66">
        <v>1634</v>
      </c>
      <c r="M218" s="66">
        <v>42</v>
      </c>
      <c r="N218" s="128">
        <v>38</v>
      </c>
      <c r="P218" s="142">
        <v>0.94812680115273773</v>
      </c>
      <c r="Q218" s="142">
        <f t="shared" si="7"/>
        <v>0.94810000000000005</v>
      </c>
    </row>
    <row r="219" spans="1:17" ht="15" thickBot="1" x14ac:dyDescent="0.4">
      <c r="A219" s="25" t="s">
        <v>246</v>
      </c>
      <c r="B219" s="144">
        <v>0.97519999999999996</v>
      </c>
      <c r="C219" s="65">
        <v>428373</v>
      </c>
      <c r="D219" s="65">
        <v>417777</v>
      </c>
      <c r="E219" s="65">
        <v>10596</v>
      </c>
      <c r="F219" s="122">
        <v>0.29880363338505489</v>
      </c>
      <c r="G219" s="107">
        <f t="shared" si="6"/>
        <v>1</v>
      </c>
      <c r="H219" s="65">
        <v>1766</v>
      </c>
      <c r="I219" s="65">
        <v>432589</v>
      </c>
      <c r="J219" s="65">
        <v>7570</v>
      </c>
      <c r="K219" s="65">
        <v>26623</v>
      </c>
      <c r="L219" s="65">
        <v>416011</v>
      </c>
      <c r="M219" s="65">
        <v>26623</v>
      </c>
      <c r="N219" s="130">
        <v>11786</v>
      </c>
      <c r="P219" s="142">
        <v>0.97526454748548574</v>
      </c>
      <c r="Q219" s="142">
        <f t="shared" si="7"/>
        <v>0.97519999999999996</v>
      </c>
    </row>
  </sheetData>
  <autoFilter ref="A1:N219" xr:uid="{00000000-0001-0000-0100-000000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9"/>
  <sheetViews>
    <sheetView topLeftCell="A214" workbookViewId="0">
      <selection activeCell="B2" sqref="B2:G219"/>
    </sheetView>
  </sheetViews>
  <sheetFormatPr defaultColWidth="9.1796875" defaultRowHeight="13" x14ac:dyDescent="0.25"/>
  <cols>
    <col min="1" max="1" width="31.7265625" style="4" bestFit="1" customWidth="1"/>
    <col min="2" max="3" width="13.7265625" style="4" customWidth="1"/>
    <col min="4" max="4" width="13.7265625" style="62" customWidth="1"/>
    <col min="5" max="5" width="13.7265625" style="72" customWidth="1"/>
    <col min="6" max="11" width="13.7265625" style="4" customWidth="1"/>
    <col min="12" max="16384" width="9.1796875" style="4"/>
  </cols>
  <sheetData>
    <row r="1" spans="1:11" s="100" customFormat="1" ht="52.5" thickBot="1" x14ac:dyDescent="0.3">
      <c r="A1" s="26" t="s">
        <v>230</v>
      </c>
      <c r="B1" s="26" t="s">
        <v>263</v>
      </c>
      <c r="C1" s="26" t="s">
        <v>280</v>
      </c>
      <c r="D1" s="26" t="s">
        <v>234</v>
      </c>
      <c r="E1" s="26" t="s">
        <v>235</v>
      </c>
      <c r="F1" s="26" t="s">
        <v>281</v>
      </c>
      <c r="G1" s="26" t="s">
        <v>282</v>
      </c>
      <c r="H1" s="26"/>
      <c r="I1" s="26" t="s">
        <v>247</v>
      </c>
      <c r="J1" s="99" t="s">
        <v>221</v>
      </c>
    </row>
    <row r="2" spans="1:11" ht="14.5" x14ac:dyDescent="0.35">
      <c r="A2" s="67" t="s">
        <v>4</v>
      </c>
      <c r="B2" s="68">
        <v>1</v>
      </c>
      <c r="C2" s="68">
        <v>1.0638297872340425</v>
      </c>
      <c r="D2" s="131">
        <v>791</v>
      </c>
      <c r="E2" s="131">
        <v>791</v>
      </c>
      <c r="F2" s="69"/>
      <c r="G2" s="69"/>
      <c r="H2" s="69"/>
      <c r="I2" s="39">
        <f>C2/C$219</f>
        <v>1.0012136605629132</v>
      </c>
      <c r="J2" s="4">
        <f>ROUNDUP(IF(K2&lt;0,0,K2),0)</f>
        <v>0</v>
      </c>
      <c r="K2" s="76">
        <f>(D2*0.94)-E2</f>
        <v>-47.460000000000036</v>
      </c>
    </row>
    <row r="3" spans="1:11" ht="14.5" x14ac:dyDescent="0.35">
      <c r="A3" s="61" t="s">
        <v>5</v>
      </c>
      <c r="B3" s="39">
        <v>1</v>
      </c>
      <c r="C3" s="39">
        <v>1.0638297872340425</v>
      </c>
      <c r="D3" s="132">
        <v>1477</v>
      </c>
      <c r="E3" s="132">
        <v>1477</v>
      </c>
      <c r="F3" s="70"/>
      <c r="G3" s="70"/>
      <c r="H3" s="70"/>
      <c r="I3" s="39">
        <f t="shared" ref="I3:I66" si="0">C3/C$219</f>
        <v>1.0012136605629132</v>
      </c>
      <c r="J3" s="4">
        <f t="shared" ref="J3:J66" si="1">ROUNDUP(IF(K3&lt;0,0,K3),0)</f>
        <v>0</v>
      </c>
      <c r="K3" s="76">
        <f t="shared" ref="K3:K66" si="2">(D3*0.94)-E3</f>
        <v>-88.620000000000118</v>
      </c>
    </row>
    <row r="4" spans="1:11" ht="14.5" x14ac:dyDescent="0.35">
      <c r="A4" s="67" t="s">
        <v>6</v>
      </c>
      <c r="B4" s="68">
        <v>1</v>
      </c>
      <c r="C4" s="68">
        <v>1.0638297872340425</v>
      </c>
      <c r="D4" s="131">
        <v>1051</v>
      </c>
      <c r="E4" s="131">
        <v>1051</v>
      </c>
      <c r="F4" s="69"/>
      <c r="G4" s="69"/>
      <c r="H4" s="69"/>
      <c r="I4" s="39">
        <f t="shared" si="0"/>
        <v>1.0012136605629132</v>
      </c>
      <c r="J4" s="4">
        <f t="shared" si="1"/>
        <v>0</v>
      </c>
      <c r="K4" s="76">
        <f t="shared" si="2"/>
        <v>-63.060000000000059</v>
      </c>
    </row>
    <row r="5" spans="1:11" ht="14.5" x14ac:dyDescent="0.35">
      <c r="A5" s="61" t="s">
        <v>7</v>
      </c>
      <c r="B5" s="39">
        <v>1</v>
      </c>
      <c r="C5" s="39">
        <v>1.0638297872340425</v>
      </c>
      <c r="D5" s="132">
        <v>1224</v>
      </c>
      <c r="E5" s="132">
        <v>1218</v>
      </c>
      <c r="F5" s="70">
        <v>6</v>
      </c>
      <c r="G5" s="70">
        <v>6</v>
      </c>
      <c r="H5" s="70"/>
      <c r="I5" s="39">
        <f t="shared" si="0"/>
        <v>1.0012136605629132</v>
      </c>
      <c r="J5" s="4">
        <f t="shared" si="1"/>
        <v>0</v>
      </c>
      <c r="K5" s="76">
        <f t="shared" si="2"/>
        <v>-67.440000000000055</v>
      </c>
    </row>
    <row r="6" spans="1:11" ht="14.5" x14ac:dyDescent="0.35">
      <c r="A6" s="67" t="s">
        <v>8</v>
      </c>
      <c r="B6" s="68">
        <v>0.99923664122137401</v>
      </c>
      <c r="C6" s="68">
        <v>1.0630177034269936</v>
      </c>
      <c r="D6" s="131">
        <v>1310</v>
      </c>
      <c r="E6" s="131">
        <v>1309</v>
      </c>
      <c r="F6" s="69">
        <v>1</v>
      </c>
      <c r="G6" s="69"/>
      <c r="H6" s="69"/>
      <c r="I6" s="39">
        <f t="shared" si="0"/>
        <v>1.0004493753258423</v>
      </c>
      <c r="J6" s="4">
        <f t="shared" si="1"/>
        <v>0</v>
      </c>
      <c r="K6" s="76">
        <f t="shared" si="2"/>
        <v>-77.600000000000136</v>
      </c>
    </row>
    <row r="7" spans="1:11" ht="14.5" x14ac:dyDescent="0.35">
      <c r="A7" s="61" t="s">
        <v>9</v>
      </c>
      <c r="B7" s="39">
        <v>0.99949161159125577</v>
      </c>
      <c r="C7" s="39">
        <v>1.0632889485013359</v>
      </c>
      <c r="D7" s="132">
        <v>1969</v>
      </c>
      <c r="E7" s="132">
        <v>1966</v>
      </c>
      <c r="F7" s="70">
        <v>3</v>
      </c>
      <c r="G7" s="70">
        <v>2</v>
      </c>
      <c r="H7" s="70"/>
      <c r="I7" s="39">
        <f t="shared" si="0"/>
        <v>1.0007046551432066</v>
      </c>
      <c r="J7" s="4">
        <f t="shared" si="1"/>
        <v>0</v>
      </c>
      <c r="K7" s="76">
        <f t="shared" si="2"/>
        <v>-115.1400000000001</v>
      </c>
    </row>
    <row r="8" spans="1:11" ht="14.5" x14ac:dyDescent="0.35">
      <c r="A8" s="67" t="s">
        <v>10</v>
      </c>
      <c r="B8" s="68">
        <v>1</v>
      </c>
      <c r="C8" s="68">
        <v>1.0638297872340425</v>
      </c>
      <c r="D8" s="131">
        <v>395</v>
      </c>
      <c r="E8" s="131">
        <v>394</v>
      </c>
      <c r="F8" s="69">
        <v>1</v>
      </c>
      <c r="G8" s="69">
        <v>1</v>
      </c>
      <c r="H8" s="69"/>
      <c r="I8" s="39">
        <f t="shared" si="0"/>
        <v>1.0012136605629132</v>
      </c>
      <c r="J8" s="4">
        <f t="shared" si="1"/>
        <v>0</v>
      </c>
      <c r="K8" s="76">
        <f t="shared" si="2"/>
        <v>-22.700000000000045</v>
      </c>
    </row>
    <row r="9" spans="1:11" ht="14.5" x14ac:dyDescent="0.35">
      <c r="A9" s="61" t="s">
        <v>11</v>
      </c>
      <c r="B9" s="39">
        <v>0.97731364782138996</v>
      </c>
      <c r="C9" s="39">
        <v>1.0396953700227554</v>
      </c>
      <c r="D9" s="132">
        <v>2788</v>
      </c>
      <c r="E9" s="132">
        <v>2714</v>
      </c>
      <c r="F9" s="70">
        <v>74</v>
      </c>
      <c r="G9" s="70">
        <v>11</v>
      </c>
      <c r="H9" s="70"/>
      <c r="I9" s="39">
        <f t="shared" si="0"/>
        <v>0.97849977485334771</v>
      </c>
      <c r="J9" s="4">
        <f t="shared" si="1"/>
        <v>0</v>
      </c>
      <c r="K9" s="76">
        <f t="shared" si="2"/>
        <v>-93.2800000000002</v>
      </c>
    </row>
    <row r="10" spans="1:11" ht="14.5" x14ac:dyDescent="0.35">
      <c r="A10" s="67" t="s">
        <v>12</v>
      </c>
      <c r="B10" s="68">
        <v>1</v>
      </c>
      <c r="C10" s="68">
        <v>1.0638297872340425</v>
      </c>
      <c r="D10" s="131">
        <v>262</v>
      </c>
      <c r="E10" s="131">
        <v>261</v>
      </c>
      <c r="F10" s="69">
        <v>1</v>
      </c>
      <c r="G10" s="69">
        <v>1</v>
      </c>
      <c r="H10" s="69"/>
      <c r="I10" s="39">
        <f t="shared" si="0"/>
        <v>1.0012136605629132</v>
      </c>
      <c r="J10" s="4">
        <f t="shared" si="1"/>
        <v>0</v>
      </c>
      <c r="K10" s="76">
        <f t="shared" si="2"/>
        <v>-14.720000000000027</v>
      </c>
    </row>
    <row r="11" spans="1:11" ht="14.5" x14ac:dyDescent="0.35">
      <c r="A11" s="61" t="s">
        <v>13</v>
      </c>
      <c r="B11" s="39">
        <v>1</v>
      </c>
      <c r="C11" s="39">
        <v>1.0638297872340425</v>
      </c>
      <c r="D11" s="132">
        <v>624</v>
      </c>
      <c r="E11" s="132">
        <v>624</v>
      </c>
      <c r="F11" s="70"/>
      <c r="G11" s="70"/>
      <c r="H11" s="70"/>
      <c r="I11" s="39">
        <f t="shared" si="0"/>
        <v>1.0012136605629132</v>
      </c>
      <c r="J11" s="4">
        <f t="shared" si="1"/>
        <v>0</v>
      </c>
      <c r="K11" s="76">
        <f t="shared" si="2"/>
        <v>-37.440000000000055</v>
      </c>
    </row>
    <row r="12" spans="1:11" ht="14.5" x14ac:dyDescent="0.35">
      <c r="A12" s="67" t="s">
        <v>14</v>
      </c>
      <c r="B12" s="68">
        <v>1</v>
      </c>
      <c r="C12" s="68">
        <v>1.0638297872340425</v>
      </c>
      <c r="D12" s="131">
        <v>910</v>
      </c>
      <c r="E12" s="131">
        <v>910</v>
      </c>
      <c r="F12" s="69"/>
      <c r="G12" s="69"/>
      <c r="H12" s="69"/>
      <c r="I12" s="39">
        <f t="shared" si="0"/>
        <v>1.0012136605629132</v>
      </c>
      <c r="J12" s="4">
        <f t="shared" si="1"/>
        <v>0</v>
      </c>
      <c r="K12" s="76">
        <f t="shared" si="2"/>
        <v>-54.600000000000023</v>
      </c>
    </row>
    <row r="13" spans="1:11" ht="14.5" x14ac:dyDescent="0.35">
      <c r="A13" s="61" t="s">
        <v>15</v>
      </c>
      <c r="B13" s="39">
        <v>1</v>
      </c>
      <c r="C13" s="39">
        <v>1.0638297872340425</v>
      </c>
      <c r="D13" s="132">
        <v>1095</v>
      </c>
      <c r="E13" s="132">
        <v>1094</v>
      </c>
      <c r="F13" s="70">
        <v>1</v>
      </c>
      <c r="G13" s="70">
        <v>1</v>
      </c>
      <c r="H13" s="70"/>
      <c r="I13" s="39">
        <f t="shared" si="0"/>
        <v>1.0012136605629132</v>
      </c>
      <c r="J13" s="4">
        <f t="shared" si="1"/>
        <v>0</v>
      </c>
      <c r="K13" s="76">
        <f t="shared" si="2"/>
        <v>-64.700000000000045</v>
      </c>
    </row>
    <row r="14" spans="1:11" ht="14.5" x14ac:dyDescent="0.35">
      <c r="A14" s="67" t="s">
        <v>16</v>
      </c>
      <c r="B14" s="68">
        <v>1</v>
      </c>
      <c r="C14" s="68">
        <v>1.0638297872340425</v>
      </c>
      <c r="D14" s="131">
        <v>384</v>
      </c>
      <c r="E14" s="131">
        <v>384</v>
      </c>
      <c r="F14" s="69"/>
      <c r="G14" s="69"/>
      <c r="H14" s="69"/>
      <c r="I14" s="39">
        <f t="shared" si="0"/>
        <v>1.0012136605629132</v>
      </c>
      <c r="J14" s="4">
        <f t="shared" si="1"/>
        <v>0</v>
      </c>
      <c r="K14" s="76">
        <f t="shared" si="2"/>
        <v>-23.04000000000002</v>
      </c>
    </row>
    <row r="15" spans="1:11" ht="14.5" x14ac:dyDescent="0.35">
      <c r="A15" s="61" t="s">
        <v>17</v>
      </c>
      <c r="B15" s="39">
        <v>1</v>
      </c>
      <c r="C15" s="39">
        <v>1.0638297872340425</v>
      </c>
      <c r="D15" s="132">
        <v>489</v>
      </c>
      <c r="E15" s="132">
        <v>487</v>
      </c>
      <c r="F15" s="70">
        <v>2</v>
      </c>
      <c r="G15" s="70">
        <v>2</v>
      </c>
      <c r="H15" s="70"/>
      <c r="I15" s="39">
        <f t="shared" si="0"/>
        <v>1.0012136605629132</v>
      </c>
      <c r="J15" s="4">
        <f t="shared" si="1"/>
        <v>0</v>
      </c>
      <c r="K15" s="76">
        <f t="shared" si="2"/>
        <v>-27.340000000000032</v>
      </c>
    </row>
    <row r="16" spans="1:11" ht="14.5" x14ac:dyDescent="0.35">
      <c r="A16" s="67" t="s">
        <v>18</v>
      </c>
      <c r="B16" s="68">
        <v>0.99578059071729963</v>
      </c>
      <c r="C16" s="68">
        <v>1.0593410539545742</v>
      </c>
      <c r="D16" s="131">
        <v>478</v>
      </c>
      <c r="E16" s="131">
        <v>472</v>
      </c>
      <c r="F16" s="69">
        <v>6</v>
      </c>
      <c r="G16" s="69">
        <v>4</v>
      </c>
      <c r="H16" s="69"/>
      <c r="I16" s="39">
        <f t="shared" si="0"/>
        <v>0.99698913034956782</v>
      </c>
      <c r="J16" s="4">
        <f t="shared" si="1"/>
        <v>0</v>
      </c>
      <c r="K16" s="76">
        <f t="shared" si="2"/>
        <v>-22.680000000000007</v>
      </c>
    </row>
    <row r="17" spans="1:11" ht="14.5" x14ac:dyDescent="0.35">
      <c r="A17" s="61" t="s">
        <v>19</v>
      </c>
      <c r="B17" s="39">
        <v>1</v>
      </c>
      <c r="C17" s="39">
        <v>1.0638297872340425</v>
      </c>
      <c r="D17" s="132">
        <v>351</v>
      </c>
      <c r="E17" s="132">
        <v>351</v>
      </c>
      <c r="F17" s="70"/>
      <c r="G17" s="70"/>
      <c r="H17" s="70"/>
      <c r="I17" s="39">
        <f t="shared" si="0"/>
        <v>1.0012136605629132</v>
      </c>
      <c r="J17" s="4">
        <f t="shared" si="1"/>
        <v>0</v>
      </c>
      <c r="K17" s="76">
        <f t="shared" si="2"/>
        <v>-21.060000000000002</v>
      </c>
    </row>
    <row r="18" spans="1:11" ht="14.5" x14ac:dyDescent="0.35">
      <c r="A18" s="67" t="s">
        <v>20</v>
      </c>
      <c r="B18" s="68">
        <v>1</v>
      </c>
      <c r="C18" s="68">
        <v>1.0638297872340425</v>
      </c>
      <c r="D18" s="131">
        <v>470</v>
      </c>
      <c r="E18" s="131">
        <v>469</v>
      </c>
      <c r="F18" s="69">
        <v>1</v>
      </c>
      <c r="G18" s="69">
        <v>1</v>
      </c>
      <c r="H18" s="69"/>
      <c r="I18" s="39">
        <f t="shared" si="0"/>
        <v>1.0012136605629132</v>
      </c>
      <c r="J18" s="4">
        <f t="shared" si="1"/>
        <v>0</v>
      </c>
      <c r="K18" s="76">
        <f t="shared" si="2"/>
        <v>-27.200000000000045</v>
      </c>
    </row>
    <row r="19" spans="1:11" ht="14.5" x14ac:dyDescent="0.35">
      <c r="A19" s="61" t="s">
        <v>21</v>
      </c>
      <c r="B19" s="39">
        <v>1</v>
      </c>
      <c r="C19" s="39">
        <v>1.0638297872340425</v>
      </c>
      <c r="D19" s="132">
        <v>583</v>
      </c>
      <c r="E19" s="132">
        <v>583</v>
      </c>
      <c r="F19" s="70"/>
      <c r="G19" s="70"/>
      <c r="H19" s="70"/>
      <c r="I19" s="39">
        <f t="shared" si="0"/>
        <v>1.0012136605629132</v>
      </c>
      <c r="J19" s="4">
        <f t="shared" si="1"/>
        <v>0</v>
      </c>
      <c r="K19" s="76">
        <f t="shared" si="2"/>
        <v>-34.980000000000018</v>
      </c>
    </row>
    <row r="20" spans="1:11" ht="14.5" x14ac:dyDescent="0.35">
      <c r="A20" s="67" t="s">
        <v>22</v>
      </c>
      <c r="B20" s="68">
        <v>1</v>
      </c>
      <c r="C20" s="68">
        <v>1.0638297872340425</v>
      </c>
      <c r="D20" s="131">
        <v>465</v>
      </c>
      <c r="E20" s="131">
        <v>465</v>
      </c>
      <c r="F20" s="69"/>
      <c r="G20" s="69"/>
      <c r="H20" s="69"/>
      <c r="I20" s="39">
        <f t="shared" si="0"/>
        <v>1.0012136605629132</v>
      </c>
      <c r="J20" s="4">
        <f t="shared" si="1"/>
        <v>0</v>
      </c>
      <c r="K20" s="76">
        <f t="shared" si="2"/>
        <v>-27.900000000000034</v>
      </c>
    </row>
    <row r="21" spans="1:11" ht="14.5" x14ac:dyDescent="0.35">
      <c r="A21" s="61" t="s">
        <v>256</v>
      </c>
      <c r="B21" s="39">
        <v>0.99900447984071672</v>
      </c>
      <c r="C21" s="39">
        <v>1.0627707232348051</v>
      </c>
      <c r="D21" s="132">
        <v>2012</v>
      </c>
      <c r="E21" s="132">
        <v>2007</v>
      </c>
      <c r="F21" s="70">
        <v>5</v>
      </c>
      <c r="G21" s="70">
        <v>3</v>
      </c>
      <c r="H21" s="70"/>
      <c r="I21" s="39">
        <f t="shared" si="0"/>
        <v>1.0002169321800731</v>
      </c>
      <c r="J21" s="4">
        <f t="shared" si="1"/>
        <v>0</v>
      </c>
      <c r="K21" s="76">
        <f t="shared" si="2"/>
        <v>-115.72000000000003</v>
      </c>
    </row>
    <row r="22" spans="1:11" ht="14.5" x14ac:dyDescent="0.35">
      <c r="A22" s="67" t="s">
        <v>23</v>
      </c>
      <c r="B22" s="68">
        <v>1</v>
      </c>
      <c r="C22" s="68">
        <v>1.0638297872340425</v>
      </c>
      <c r="D22" s="131">
        <v>479</v>
      </c>
      <c r="E22" s="131">
        <v>479</v>
      </c>
      <c r="F22" s="69"/>
      <c r="G22" s="69"/>
      <c r="H22" s="69"/>
      <c r="I22" s="39">
        <f t="shared" si="0"/>
        <v>1.0012136605629132</v>
      </c>
      <c r="J22" s="4">
        <f t="shared" si="1"/>
        <v>0</v>
      </c>
      <c r="K22" s="76">
        <f t="shared" si="2"/>
        <v>-28.740000000000009</v>
      </c>
    </row>
    <row r="23" spans="1:11" ht="14.5" x14ac:dyDescent="0.35">
      <c r="A23" s="61" t="s">
        <v>24</v>
      </c>
      <c r="B23" s="39">
        <v>1</v>
      </c>
      <c r="C23" s="39">
        <v>1.0638297872340425</v>
      </c>
      <c r="D23" s="132">
        <v>343</v>
      </c>
      <c r="E23" s="132">
        <v>343</v>
      </c>
      <c r="F23" s="70"/>
      <c r="G23" s="70"/>
      <c r="H23" s="70"/>
      <c r="I23" s="39">
        <f t="shared" si="0"/>
        <v>1.0012136605629132</v>
      </c>
      <c r="J23" s="4">
        <f t="shared" si="1"/>
        <v>0</v>
      </c>
      <c r="K23" s="76">
        <f t="shared" si="2"/>
        <v>-20.580000000000041</v>
      </c>
    </row>
    <row r="24" spans="1:11" ht="14.5" x14ac:dyDescent="0.35">
      <c r="A24" s="67" t="s">
        <v>25</v>
      </c>
      <c r="B24" s="68">
        <v>0.99765807962529274</v>
      </c>
      <c r="C24" s="68">
        <v>1.0613383825800988</v>
      </c>
      <c r="D24" s="131">
        <v>429</v>
      </c>
      <c r="E24" s="131">
        <v>426</v>
      </c>
      <c r="F24" s="69">
        <v>3</v>
      </c>
      <c r="G24" s="69">
        <v>2</v>
      </c>
      <c r="H24" s="69"/>
      <c r="I24" s="39">
        <f t="shared" si="0"/>
        <v>0.99886889789180588</v>
      </c>
      <c r="J24" s="4">
        <f t="shared" si="1"/>
        <v>0</v>
      </c>
      <c r="K24" s="76">
        <f t="shared" si="2"/>
        <v>-22.740000000000009</v>
      </c>
    </row>
    <row r="25" spans="1:11" ht="14.5" x14ac:dyDescent="0.35">
      <c r="A25" s="61" t="s">
        <v>26</v>
      </c>
      <c r="B25" s="39">
        <v>0.99851411589895989</v>
      </c>
      <c r="C25" s="39">
        <v>1.0622490594669787</v>
      </c>
      <c r="D25" s="132">
        <v>677</v>
      </c>
      <c r="E25" s="132">
        <v>672</v>
      </c>
      <c r="F25" s="70">
        <v>5</v>
      </c>
      <c r="G25" s="70">
        <v>4</v>
      </c>
      <c r="H25" s="70"/>
      <c r="I25" s="39">
        <f t="shared" si="0"/>
        <v>0.99972597310293865</v>
      </c>
      <c r="J25" s="4">
        <f t="shared" si="1"/>
        <v>0</v>
      </c>
      <c r="K25" s="76">
        <f t="shared" si="2"/>
        <v>-35.620000000000005</v>
      </c>
    </row>
    <row r="26" spans="1:11" ht="14.5" x14ac:dyDescent="0.35">
      <c r="A26" s="67" t="s">
        <v>27</v>
      </c>
      <c r="B26" s="68">
        <v>1</v>
      </c>
      <c r="C26" s="68">
        <v>1.0638297872340425</v>
      </c>
      <c r="D26" s="131">
        <v>478</v>
      </c>
      <c r="E26" s="131">
        <v>476</v>
      </c>
      <c r="F26" s="69">
        <v>2</v>
      </c>
      <c r="G26" s="69">
        <v>2</v>
      </c>
      <c r="H26" s="69"/>
      <c r="I26" s="39">
        <f t="shared" si="0"/>
        <v>1.0012136605629132</v>
      </c>
      <c r="J26" s="4">
        <f t="shared" si="1"/>
        <v>0</v>
      </c>
      <c r="K26" s="76">
        <f t="shared" si="2"/>
        <v>-26.680000000000007</v>
      </c>
    </row>
    <row r="27" spans="1:11" ht="14.5" x14ac:dyDescent="0.35">
      <c r="A27" s="61" t="s">
        <v>28</v>
      </c>
      <c r="B27" s="39">
        <v>1</v>
      </c>
      <c r="C27" s="39">
        <v>1.0638297872340425</v>
      </c>
      <c r="D27" s="132">
        <v>792</v>
      </c>
      <c r="E27" s="132">
        <v>791</v>
      </c>
      <c r="F27" s="70">
        <v>1</v>
      </c>
      <c r="G27" s="70">
        <v>1</v>
      </c>
      <c r="H27" s="70"/>
      <c r="I27" s="39">
        <f t="shared" si="0"/>
        <v>1.0012136605629132</v>
      </c>
      <c r="J27" s="4">
        <f t="shared" si="1"/>
        <v>0</v>
      </c>
      <c r="K27" s="76">
        <f t="shared" si="2"/>
        <v>-46.520000000000095</v>
      </c>
    </row>
    <row r="28" spans="1:11" ht="14.5" x14ac:dyDescent="0.35">
      <c r="A28" s="67" t="s">
        <v>38</v>
      </c>
      <c r="B28" s="68">
        <v>0.9988789237668162</v>
      </c>
      <c r="C28" s="68">
        <v>1.0626371529434215</v>
      </c>
      <c r="D28" s="131">
        <v>892</v>
      </c>
      <c r="E28" s="131">
        <v>891</v>
      </c>
      <c r="F28" s="69">
        <v>1</v>
      </c>
      <c r="G28" s="69"/>
      <c r="H28" s="69"/>
      <c r="I28" s="39">
        <f t="shared" si="0"/>
        <v>1.0000912237237172</v>
      </c>
      <c r="J28" s="4">
        <f t="shared" si="1"/>
        <v>0</v>
      </c>
      <c r="K28" s="76">
        <f t="shared" si="2"/>
        <v>-52.520000000000095</v>
      </c>
    </row>
    <row r="29" spans="1:11" ht="14.5" x14ac:dyDescent="0.35">
      <c r="A29" s="61" t="s">
        <v>39</v>
      </c>
      <c r="B29" s="39">
        <v>1</v>
      </c>
      <c r="C29" s="39">
        <v>1.0638297872340425</v>
      </c>
      <c r="D29" s="132">
        <v>801</v>
      </c>
      <c r="E29" s="132">
        <v>800</v>
      </c>
      <c r="F29" s="70">
        <v>1</v>
      </c>
      <c r="G29" s="70">
        <v>1</v>
      </c>
      <c r="H29" s="70"/>
      <c r="I29" s="39">
        <f t="shared" si="0"/>
        <v>1.0012136605629132</v>
      </c>
      <c r="J29" s="4">
        <f t="shared" si="1"/>
        <v>0</v>
      </c>
      <c r="K29" s="76">
        <f t="shared" si="2"/>
        <v>-47.060000000000059</v>
      </c>
    </row>
    <row r="30" spans="1:11" ht="14.5" x14ac:dyDescent="0.35">
      <c r="A30" s="67" t="s">
        <v>40</v>
      </c>
      <c r="B30" s="68">
        <v>1</v>
      </c>
      <c r="C30" s="68">
        <v>1.0638297872340425</v>
      </c>
      <c r="D30" s="131">
        <v>881</v>
      </c>
      <c r="E30" s="131">
        <v>876</v>
      </c>
      <c r="F30" s="69">
        <v>5</v>
      </c>
      <c r="G30" s="69">
        <v>5</v>
      </c>
      <c r="H30" s="69"/>
      <c r="I30" s="39">
        <f t="shared" si="0"/>
        <v>1.0012136605629132</v>
      </c>
      <c r="J30" s="4">
        <f t="shared" si="1"/>
        <v>0</v>
      </c>
      <c r="K30" s="76">
        <f t="shared" si="2"/>
        <v>-47.860000000000014</v>
      </c>
    </row>
    <row r="31" spans="1:11" ht="14.5" x14ac:dyDescent="0.35">
      <c r="A31" s="61" t="s">
        <v>41</v>
      </c>
      <c r="B31" s="39">
        <v>0.99324975891996148</v>
      </c>
      <c r="C31" s="39">
        <v>1.0566486797020866</v>
      </c>
      <c r="D31" s="132">
        <v>1037</v>
      </c>
      <c r="E31" s="132">
        <v>1030</v>
      </c>
      <c r="F31" s="70">
        <v>7</v>
      </c>
      <c r="G31" s="70"/>
      <c r="H31" s="70"/>
      <c r="I31" s="39">
        <f t="shared" si="0"/>
        <v>0.9944552269814857</v>
      </c>
      <c r="J31" s="4">
        <f t="shared" si="1"/>
        <v>0</v>
      </c>
      <c r="K31" s="76">
        <f t="shared" si="2"/>
        <v>-55.220000000000027</v>
      </c>
    </row>
    <row r="32" spans="1:11" ht="14.5" x14ac:dyDescent="0.35">
      <c r="A32" s="67" t="s">
        <v>29</v>
      </c>
      <c r="B32" s="68">
        <v>0.99823321554770317</v>
      </c>
      <c r="C32" s="68">
        <v>1.0619502293060672</v>
      </c>
      <c r="D32" s="131">
        <v>1134</v>
      </c>
      <c r="E32" s="131">
        <v>1130</v>
      </c>
      <c r="F32" s="69">
        <v>4</v>
      </c>
      <c r="G32" s="69">
        <v>2</v>
      </c>
      <c r="H32" s="69"/>
      <c r="I32" s="39">
        <f t="shared" si="0"/>
        <v>0.99944473183400351</v>
      </c>
      <c r="J32" s="4">
        <f t="shared" si="1"/>
        <v>0</v>
      </c>
      <c r="K32" s="76">
        <f t="shared" si="2"/>
        <v>-64.039999999999964</v>
      </c>
    </row>
    <row r="33" spans="1:11" ht="14.5" x14ac:dyDescent="0.35">
      <c r="A33" s="61" t="s">
        <v>30</v>
      </c>
      <c r="B33" s="39">
        <v>1</v>
      </c>
      <c r="C33" s="39">
        <v>1.0638297872340425</v>
      </c>
      <c r="D33" s="132">
        <v>1270</v>
      </c>
      <c r="E33" s="132">
        <v>1268</v>
      </c>
      <c r="F33" s="70">
        <v>2</v>
      </c>
      <c r="G33" s="70">
        <v>2</v>
      </c>
      <c r="H33" s="70"/>
      <c r="I33" s="39">
        <f t="shared" si="0"/>
        <v>1.0012136605629132</v>
      </c>
      <c r="J33" s="4">
        <f t="shared" si="1"/>
        <v>0</v>
      </c>
      <c r="K33" s="76">
        <f t="shared" si="2"/>
        <v>-74.200000000000045</v>
      </c>
    </row>
    <row r="34" spans="1:11" ht="14.5" x14ac:dyDescent="0.35">
      <c r="A34" s="67" t="s">
        <v>31</v>
      </c>
      <c r="B34" s="68">
        <v>1</v>
      </c>
      <c r="C34" s="68">
        <v>1.0638297872340425</v>
      </c>
      <c r="D34" s="131">
        <v>828</v>
      </c>
      <c r="E34" s="131">
        <v>828</v>
      </c>
      <c r="F34" s="69"/>
      <c r="G34" s="69"/>
      <c r="H34" s="69"/>
      <c r="I34" s="39">
        <f t="shared" si="0"/>
        <v>1.0012136605629132</v>
      </c>
      <c r="J34" s="4">
        <f t="shared" si="1"/>
        <v>0</v>
      </c>
      <c r="K34" s="76">
        <f t="shared" si="2"/>
        <v>-49.680000000000064</v>
      </c>
    </row>
    <row r="35" spans="1:11" ht="14.5" x14ac:dyDescent="0.35">
      <c r="A35" s="61" t="s">
        <v>32</v>
      </c>
      <c r="B35" s="39">
        <v>1</v>
      </c>
      <c r="C35" s="39">
        <v>1.0638297872340425</v>
      </c>
      <c r="D35" s="132">
        <v>1120</v>
      </c>
      <c r="E35" s="132">
        <v>1120</v>
      </c>
      <c r="F35" s="70"/>
      <c r="G35" s="70"/>
      <c r="H35" s="70"/>
      <c r="I35" s="39">
        <f t="shared" si="0"/>
        <v>1.0012136605629132</v>
      </c>
      <c r="J35" s="4">
        <f t="shared" si="1"/>
        <v>0</v>
      </c>
      <c r="K35" s="76">
        <f t="shared" si="2"/>
        <v>-67.200000000000045</v>
      </c>
    </row>
    <row r="36" spans="1:11" ht="14.5" x14ac:dyDescent="0.35">
      <c r="A36" s="67" t="s">
        <v>33</v>
      </c>
      <c r="B36" s="68">
        <v>0.99284692417739628</v>
      </c>
      <c r="C36" s="68">
        <v>1.0562201321036131</v>
      </c>
      <c r="D36" s="131">
        <v>1404</v>
      </c>
      <c r="E36" s="131">
        <v>1388</v>
      </c>
      <c r="F36" s="69">
        <v>16</v>
      </c>
      <c r="G36" s="69">
        <v>6</v>
      </c>
      <c r="H36" s="69"/>
      <c r="I36" s="39">
        <f t="shared" si="0"/>
        <v>0.99405190333428006</v>
      </c>
      <c r="J36" s="4">
        <f t="shared" si="1"/>
        <v>0</v>
      </c>
      <c r="K36" s="76">
        <f t="shared" si="2"/>
        <v>-68.240000000000009</v>
      </c>
    </row>
    <row r="37" spans="1:11" ht="14.5" x14ac:dyDescent="0.35">
      <c r="A37" s="61" t="s">
        <v>34</v>
      </c>
      <c r="B37" s="39">
        <v>1</v>
      </c>
      <c r="C37" s="39">
        <v>1.0638297872340425</v>
      </c>
      <c r="D37" s="132">
        <v>816</v>
      </c>
      <c r="E37" s="132">
        <v>813</v>
      </c>
      <c r="F37" s="70">
        <v>3</v>
      </c>
      <c r="G37" s="70">
        <v>3</v>
      </c>
      <c r="H37" s="70"/>
      <c r="I37" s="39">
        <f t="shared" si="0"/>
        <v>1.0012136605629132</v>
      </c>
      <c r="J37" s="4">
        <f t="shared" si="1"/>
        <v>0</v>
      </c>
      <c r="K37" s="76">
        <f t="shared" si="2"/>
        <v>-45.960000000000036</v>
      </c>
    </row>
    <row r="38" spans="1:11" ht="14.5" x14ac:dyDescent="0.35">
      <c r="A38" s="67" t="s">
        <v>35</v>
      </c>
      <c r="B38" s="68">
        <v>1</v>
      </c>
      <c r="C38" s="68">
        <v>1.0638297872340425</v>
      </c>
      <c r="D38" s="131">
        <v>594</v>
      </c>
      <c r="E38" s="131">
        <v>593</v>
      </c>
      <c r="F38" s="69">
        <v>1</v>
      </c>
      <c r="G38" s="69">
        <v>1</v>
      </c>
      <c r="H38" s="69"/>
      <c r="I38" s="39">
        <f t="shared" si="0"/>
        <v>1.0012136605629132</v>
      </c>
      <c r="J38" s="4">
        <f t="shared" si="1"/>
        <v>0</v>
      </c>
      <c r="K38" s="76">
        <f t="shared" si="2"/>
        <v>-34.639999999999986</v>
      </c>
    </row>
    <row r="39" spans="1:11" ht="14.5" x14ac:dyDescent="0.35">
      <c r="A39" s="61" t="s">
        <v>36</v>
      </c>
      <c r="B39" s="39">
        <v>0.99857346647646217</v>
      </c>
      <c r="C39" s="39">
        <v>1.0623121983792152</v>
      </c>
      <c r="D39" s="132">
        <v>702</v>
      </c>
      <c r="E39" s="132">
        <v>700</v>
      </c>
      <c r="F39" s="70">
        <v>2</v>
      </c>
      <c r="G39" s="70">
        <v>1</v>
      </c>
      <c r="H39" s="70"/>
      <c r="I39" s="39">
        <f t="shared" si="0"/>
        <v>0.99978539571189629</v>
      </c>
      <c r="J39" s="4">
        <f t="shared" si="1"/>
        <v>0</v>
      </c>
      <c r="K39" s="76">
        <f t="shared" si="2"/>
        <v>-40.120000000000005</v>
      </c>
    </row>
    <row r="40" spans="1:11" ht="14.5" x14ac:dyDescent="0.35">
      <c r="A40" s="67" t="s">
        <v>37</v>
      </c>
      <c r="B40" s="68">
        <v>1</v>
      </c>
      <c r="C40" s="68">
        <v>1.0638297872340425</v>
      </c>
      <c r="D40" s="131">
        <v>646</v>
      </c>
      <c r="E40" s="131">
        <v>646</v>
      </c>
      <c r="F40" s="69"/>
      <c r="G40" s="69"/>
      <c r="H40" s="69"/>
      <c r="I40" s="39">
        <f t="shared" si="0"/>
        <v>1.0012136605629132</v>
      </c>
      <c r="J40" s="4">
        <f t="shared" si="1"/>
        <v>0</v>
      </c>
      <c r="K40" s="76">
        <f t="shared" si="2"/>
        <v>-38.759999999999991</v>
      </c>
    </row>
    <row r="41" spans="1:11" ht="14.5" x14ac:dyDescent="0.35">
      <c r="A41" s="61" t="s">
        <v>42</v>
      </c>
      <c r="B41" s="39">
        <v>1</v>
      </c>
      <c r="C41" s="39">
        <v>1.0638297872340425</v>
      </c>
      <c r="D41" s="132">
        <v>307</v>
      </c>
      <c r="E41" s="132">
        <v>307</v>
      </c>
      <c r="F41" s="70"/>
      <c r="G41" s="70"/>
      <c r="H41" s="70"/>
      <c r="I41" s="39">
        <f t="shared" si="0"/>
        <v>1.0012136605629132</v>
      </c>
      <c r="J41" s="4">
        <f t="shared" si="1"/>
        <v>0</v>
      </c>
      <c r="K41" s="76">
        <f t="shared" si="2"/>
        <v>-18.420000000000016</v>
      </c>
    </row>
    <row r="42" spans="1:11" ht="14.5" x14ac:dyDescent="0.35">
      <c r="A42" s="67" t="s">
        <v>43</v>
      </c>
      <c r="B42" s="68">
        <v>1</v>
      </c>
      <c r="C42" s="68">
        <v>1.0638297872340425</v>
      </c>
      <c r="D42" s="131">
        <v>372</v>
      </c>
      <c r="E42" s="131">
        <v>372</v>
      </c>
      <c r="F42" s="69"/>
      <c r="G42" s="69"/>
      <c r="H42" s="69"/>
      <c r="I42" s="39">
        <f t="shared" si="0"/>
        <v>1.0012136605629132</v>
      </c>
      <c r="J42" s="4">
        <f t="shared" si="1"/>
        <v>0</v>
      </c>
      <c r="K42" s="76">
        <f t="shared" si="2"/>
        <v>-22.319999999999993</v>
      </c>
    </row>
    <row r="43" spans="1:11" ht="14.5" x14ac:dyDescent="0.35">
      <c r="A43" s="61" t="s">
        <v>44</v>
      </c>
      <c r="B43" s="39">
        <v>0.99685204616998946</v>
      </c>
      <c r="C43" s="39">
        <v>1.06048090018084</v>
      </c>
      <c r="D43" s="132">
        <v>1911</v>
      </c>
      <c r="E43" s="132">
        <v>1900</v>
      </c>
      <c r="F43" s="70">
        <v>11</v>
      </c>
      <c r="G43" s="70">
        <v>5</v>
      </c>
      <c r="H43" s="70"/>
      <c r="I43" s="39">
        <f t="shared" si="0"/>
        <v>0.99806188618548541</v>
      </c>
      <c r="J43" s="4">
        <f t="shared" si="1"/>
        <v>0</v>
      </c>
      <c r="K43" s="76">
        <f t="shared" si="2"/>
        <v>-103.66000000000008</v>
      </c>
    </row>
    <row r="44" spans="1:11" ht="14.5" x14ac:dyDescent="0.35">
      <c r="A44" s="67" t="s">
        <v>45</v>
      </c>
      <c r="B44" s="68">
        <v>1</v>
      </c>
      <c r="C44" s="68">
        <v>1.0638297872340425</v>
      </c>
      <c r="D44" s="131">
        <v>531</v>
      </c>
      <c r="E44" s="131">
        <v>531</v>
      </c>
      <c r="F44" s="69"/>
      <c r="G44" s="69"/>
      <c r="H44" s="69"/>
      <c r="I44" s="39">
        <f t="shared" si="0"/>
        <v>1.0012136605629132</v>
      </c>
      <c r="J44" s="4">
        <f t="shared" si="1"/>
        <v>0</v>
      </c>
      <c r="K44" s="76">
        <f t="shared" si="2"/>
        <v>-31.860000000000014</v>
      </c>
    </row>
    <row r="45" spans="1:11" ht="14.5" x14ac:dyDescent="0.35">
      <c r="A45" s="61" t="s">
        <v>46</v>
      </c>
      <c r="B45" s="39">
        <v>1</v>
      </c>
      <c r="C45" s="39">
        <v>1.0638297872340425</v>
      </c>
      <c r="D45" s="132">
        <v>508</v>
      </c>
      <c r="E45" s="132">
        <v>507</v>
      </c>
      <c r="F45" s="70">
        <v>1</v>
      </c>
      <c r="G45" s="70">
        <v>1</v>
      </c>
      <c r="H45" s="70"/>
      <c r="I45" s="39">
        <f t="shared" si="0"/>
        <v>1.0012136605629132</v>
      </c>
      <c r="J45" s="4">
        <f t="shared" si="1"/>
        <v>0</v>
      </c>
      <c r="K45" s="76">
        <f t="shared" si="2"/>
        <v>-29.480000000000018</v>
      </c>
    </row>
    <row r="46" spans="1:11" ht="14.5" x14ac:dyDescent="0.35">
      <c r="A46" s="67" t="s">
        <v>47</v>
      </c>
      <c r="B46" s="68">
        <v>1</v>
      </c>
      <c r="C46" s="68">
        <v>1.0638297872340425</v>
      </c>
      <c r="D46" s="131">
        <v>622</v>
      </c>
      <c r="E46" s="131">
        <v>621</v>
      </c>
      <c r="F46" s="69">
        <v>1</v>
      </c>
      <c r="G46" s="69">
        <v>1</v>
      </c>
      <c r="H46" s="69"/>
      <c r="I46" s="39">
        <f t="shared" si="0"/>
        <v>1.0012136605629132</v>
      </c>
      <c r="J46" s="4">
        <f t="shared" si="1"/>
        <v>0</v>
      </c>
      <c r="K46" s="76">
        <f t="shared" si="2"/>
        <v>-36.32000000000005</v>
      </c>
    </row>
    <row r="47" spans="1:11" ht="14.5" x14ac:dyDescent="0.35">
      <c r="A47" s="61" t="s">
        <v>48</v>
      </c>
      <c r="B47" s="39">
        <v>1</v>
      </c>
      <c r="C47" s="39">
        <v>1.0638297872340425</v>
      </c>
      <c r="D47" s="132">
        <v>400</v>
      </c>
      <c r="E47" s="132">
        <v>399</v>
      </c>
      <c r="F47" s="70">
        <v>1</v>
      </c>
      <c r="G47" s="70">
        <v>1</v>
      </c>
      <c r="H47" s="70"/>
      <c r="I47" s="39">
        <f t="shared" si="0"/>
        <v>1.0012136605629132</v>
      </c>
      <c r="J47" s="4">
        <f t="shared" si="1"/>
        <v>0</v>
      </c>
      <c r="K47" s="76">
        <f t="shared" si="2"/>
        <v>-23</v>
      </c>
    </row>
    <row r="48" spans="1:11" ht="14.5" x14ac:dyDescent="0.35">
      <c r="A48" s="67" t="s">
        <v>49</v>
      </c>
      <c r="B48" s="68">
        <v>1</v>
      </c>
      <c r="C48" s="68">
        <v>1.0638297872340425</v>
      </c>
      <c r="D48" s="131">
        <v>589</v>
      </c>
      <c r="E48" s="131">
        <v>589</v>
      </c>
      <c r="F48" s="69"/>
      <c r="G48" s="69"/>
      <c r="H48" s="69"/>
      <c r="I48" s="39">
        <f t="shared" si="0"/>
        <v>1.0012136605629132</v>
      </c>
      <c r="J48" s="4">
        <f t="shared" si="1"/>
        <v>0</v>
      </c>
      <c r="K48" s="76">
        <f t="shared" si="2"/>
        <v>-35.340000000000032</v>
      </c>
    </row>
    <row r="49" spans="1:11" ht="14.5" x14ac:dyDescent="0.35">
      <c r="A49" s="61" t="s">
        <v>50</v>
      </c>
      <c r="B49" s="39">
        <v>1</v>
      </c>
      <c r="C49" s="39">
        <v>1.0638297872340425</v>
      </c>
      <c r="D49" s="132">
        <v>408</v>
      </c>
      <c r="E49" s="132">
        <v>406</v>
      </c>
      <c r="F49" s="70">
        <v>2</v>
      </c>
      <c r="G49" s="70">
        <v>2</v>
      </c>
      <c r="H49" s="70"/>
      <c r="I49" s="39">
        <f t="shared" si="0"/>
        <v>1.0012136605629132</v>
      </c>
      <c r="J49" s="4">
        <f t="shared" si="1"/>
        <v>0</v>
      </c>
      <c r="K49" s="76">
        <f t="shared" si="2"/>
        <v>-22.480000000000018</v>
      </c>
    </row>
    <row r="50" spans="1:11" ht="14.5" x14ac:dyDescent="0.35">
      <c r="A50" s="67" t="s">
        <v>252</v>
      </c>
      <c r="B50" s="68">
        <v>1</v>
      </c>
      <c r="C50" s="68">
        <v>1.0638297872340425</v>
      </c>
      <c r="D50" s="131">
        <v>404</v>
      </c>
      <c r="E50" s="131">
        <v>404</v>
      </c>
      <c r="F50" s="69"/>
      <c r="G50" s="69"/>
      <c r="H50" s="69"/>
      <c r="I50" s="39">
        <f t="shared" si="0"/>
        <v>1.0012136605629132</v>
      </c>
      <c r="J50" s="4">
        <f t="shared" si="1"/>
        <v>0</v>
      </c>
      <c r="K50" s="76">
        <f t="shared" si="2"/>
        <v>-24.240000000000009</v>
      </c>
    </row>
    <row r="51" spans="1:11" ht="14.5" x14ac:dyDescent="0.35">
      <c r="A51" s="61" t="s">
        <v>253</v>
      </c>
      <c r="B51" s="39">
        <v>1</v>
      </c>
      <c r="C51" s="39">
        <v>1.0638297872340425</v>
      </c>
      <c r="D51" s="132">
        <v>328</v>
      </c>
      <c r="E51" s="132">
        <v>328</v>
      </c>
      <c r="F51" s="70"/>
      <c r="G51" s="70"/>
      <c r="H51" s="70"/>
      <c r="I51" s="39">
        <f t="shared" si="0"/>
        <v>1.0012136605629132</v>
      </c>
      <c r="J51" s="4">
        <f t="shared" si="1"/>
        <v>0</v>
      </c>
      <c r="K51" s="76">
        <f t="shared" si="2"/>
        <v>-19.680000000000007</v>
      </c>
    </row>
    <row r="52" spans="1:11" ht="14.5" x14ac:dyDescent="0.35">
      <c r="A52" s="67" t="s">
        <v>254</v>
      </c>
      <c r="B52" s="68">
        <v>1</v>
      </c>
      <c r="C52" s="68">
        <v>1.0638297872340425</v>
      </c>
      <c r="D52" s="131">
        <v>364</v>
      </c>
      <c r="E52" s="131">
        <v>364</v>
      </c>
      <c r="F52" s="69"/>
      <c r="G52" s="69"/>
      <c r="H52" s="69"/>
      <c r="I52" s="39">
        <f t="shared" si="0"/>
        <v>1.0012136605629132</v>
      </c>
      <c r="J52" s="4">
        <f t="shared" si="1"/>
        <v>0</v>
      </c>
      <c r="K52" s="76">
        <f t="shared" si="2"/>
        <v>-21.840000000000032</v>
      </c>
    </row>
    <row r="53" spans="1:11" ht="14.5" x14ac:dyDescent="0.35">
      <c r="A53" s="61" t="s">
        <v>255</v>
      </c>
      <c r="B53" s="39">
        <v>1</v>
      </c>
      <c r="C53" s="39">
        <v>1.0638297872340425</v>
      </c>
      <c r="D53" s="132">
        <v>416</v>
      </c>
      <c r="E53" s="132">
        <v>412</v>
      </c>
      <c r="F53" s="70">
        <v>4</v>
      </c>
      <c r="G53" s="70">
        <v>4</v>
      </c>
      <c r="H53" s="70"/>
      <c r="I53" s="39">
        <f t="shared" si="0"/>
        <v>1.0012136605629132</v>
      </c>
      <c r="J53" s="4">
        <f t="shared" si="1"/>
        <v>0</v>
      </c>
      <c r="K53" s="76">
        <f t="shared" si="2"/>
        <v>-20.960000000000036</v>
      </c>
    </row>
    <row r="54" spans="1:11" ht="14.5" x14ac:dyDescent="0.35">
      <c r="A54" s="67" t="s">
        <v>51</v>
      </c>
      <c r="B54" s="68">
        <v>0.99881446354475401</v>
      </c>
      <c r="C54" s="68">
        <v>1.0625685782391001</v>
      </c>
      <c r="D54" s="131">
        <v>1698</v>
      </c>
      <c r="E54" s="131">
        <v>1685</v>
      </c>
      <c r="F54" s="69">
        <v>13</v>
      </c>
      <c r="G54" s="69">
        <v>11</v>
      </c>
      <c r="H54" s="69"/>
      <c r="I54" s="39">
        <f t="shared" si="0"/>
        <v>1.0000266852688258</v>
      </c>
      <c r="J54" s="4">
        <f t="shared" si="1"/>
        <v>0</v>
      </c>
      <c r="K54" s="76">
        <f t="shared" si="2"/>
        <v>-88.880000000000109</v>
      </c>
    </row>
    <row r="55" spans="1:11" ht="14.5" x14ac:dyDescent="0.35">
      <c r="A55" s="61" t="s">
        <v>52</v>
      </c>
      <c r="B55" s="39">
        <v>1</v>
      </c>
      <c r="C55" s="39">
        <v>1.0638297872340425</v>
      </c>
      <c r="D55" s="132">
        <v>1130</v>
      </c>
      <c r="E55" s="132">
        <v>1128</v>
      </c>
      <c r="F55" s="70">
        <v>2</v>
      </c>
      <c r="G55" s="70">
        <v>2</v>
      </c>
      <c r="H55" s="70"/>
      <c r="I55" s="39">
        <f t="shared" si="0"/>
        <v>1.0012136605629132</v>
      </c>
      <c r="J55" s="4">
        <f t="shared" si="1"/>
        <v>0</v>
      </c>
      <c r="K55" s="76">
        <f t="shared" si="2"/>
        <v>-65.799999999999955</v>
      </c>
    </row>
    <row r="56" spans="1:11" ht="14.5" x14ac:dyDescent="0.35">
      <c r="A56" s="67" t="s">
        <v>53</v>
      </c>
      <c r="B56" s="68">
        <v>1</v>
      </c>
      <c r="C56" s="68">
        <v>1.0638297872340425</v>
      </c>
      <c r="D56" s="131">
        <v>743</v>
      </c>
      <c r="E56" s="131">
        <v>742</v>
      </c>
      <c r="F56" s="69">
        <v>1</v>
      </c>
      <c r="G56" s="69">
        <v>1</v>
      </c>
      <c r="H56" s="69"/>
      <c r="I56" s="39">
        <f t="shared" si="0"/>
        <v>1.0012136605629132</v>
      </c>
      <c r="J56" s="4">
        <f t="shared" si="1"/>
        <v>0</v>
      </c>
      <c r="K56" s="76">
        <f t="shared" si="2"/>
        <v>-43.580000000000041</v>
      </c>
    </row>
    <row r="57" spans="1:11" ht="14.5" x14ac:dyDescent="0.35">
      <c r="A57" s="61" t="s">
        <v>54</v>
      </c>
      <c r="B57" s="39">
        <v>1</v>
      </c>
      <c r="C57" s="39">
        <v>1.0638297872340425</v>
      </c>
      <c r="D57" s="132">
        <v>1088</v>
      </c>
      <c r="E57" s="132">
        <v>1085</v>
      </c>
      <c r="F57" s="70">
        <v>3</v>
      </c>
      <c r="G57" s="70">
        <v>3</v>
      </c>
      <c r="H57" s="70"/>
      <c r="I57" s="39">
        <f t="shared" si="0"/>
        <v>1.0012136605629132</v>
      </c>
      <c r="J57" s="4">
        <f t="shared" si="1"/>
        <v>0</v>
      </c>
      <c r="K57" s="76">
        <f t="shared" si="2"/>
        <v>-62.280000000000086</v>
      </c>
    </row>
    <row r="58" spans="1:11" ht="14.5" x14ac:dyDescent="0.35">
      <c r="A58" s="67" t="s">
        <v>55</v>
      </c>
      <c r="B58" s="68">
        <v>1</v>
      </c>
      <c r="C58" s="68">
        <v>1.0638297872340425</v>
      </c>
      <c r="D58" s="131">
        <v>607</v>
      </c>
      <c r="E58" s="131">
        <v>604</v>
      </c>
      <c r="F58" s="69">
        <v>3</v>
      </c>
      <c r="G58" s="69">
        <v>3</v>
      </c>
      <c r="H58" s="69"/>
      <c r="I58" s="39">
        <f t="shared" si="0"/>
        <v>1.0012136605629132</v>
      </c>
      <c r="J58" s="4">
        <f t="shared" si="1"/>
        <v>0</v>
      </c>
      <c r="K58" s="76">
        <f t="shared" si="2"/>
        <v>-33.420000000000073</v>
      </c>
    </row>
    <row r="59" spans="1:11" ht="14.5" x14ac:dyDescent="0.35">
      <c r="A59" s="61" t="s">
        <v>56</v>
      </c>
      <c r="B59" s="39">
        <v>1</v>
      </c>
      <c r="C59" s="39">
        <v>1.0638297872340425</v>
      </c>
      <c r="D59" s="132">
        <v>471</v>
      </c>
      <c r="E59" s="132">
        <v>470</v>
      </c>
      <c r="F59" s="70">
        <v>1</v>
      </c>
      <c r="G59" s="70">
        <v>1</v>
      </c>
      <c r="H59" s="70"/>
      <c r="I59" s="39">
        <f t="shared" si="0"/>
        <v>1.0012136605629132</v>
      </c>
      <c r="J59" s="4">
        <f t="shared" si="1"/>
        <v>0</v>
      </c>
      <c r="K59" s="76">
        <f t="shared" si="2"/>
        <v>-27.260000000000048</v>
      </c>
    </row>
    <row r="60" spans="1:11" ht="14.5" x14ac:dyDescent="0.35">
      <c r="A60" s="67" t="s">
        <v>57</v>
      </c>
      <c r="B60" s="68">
        <v>1</v>
      </c>
      <c r="C60" s="68">
        <v>1.0638297872340425</v>
      </c>
      <c r="D60" s="131">
        <v>429</v>
      </c>
      <c r="E60" s="131">
        <v>427</v>
      </c>
      <c r="F60" s="69">
        <v>2</v>
      </c>
      <c r="G60" s="69">
        <v>2</v>
      </c>
      <c r="H60" s="69"/>
      <c r="I60" s="39">
        <f t="shared" si="0"/>
        <v>1.0012136605629132</v>
      </c>
      <c r="J60" s="4">
        <f t="shared" si="1"/>
        <v>0</v>
      </c>
      <c r="K60" s="76">
        <f t="shared" si="2"/>
        <v>-23.740000000000009</v>
      </c>
    </row>
    <row r="61" spans="1:11" ht="14.5" x14ac:dyDescent="0.35">
      <c r="A61" s="61" t="s">
        <v>58</v>
      </c>
      <c r="B61" s="39">
        <v>1</v>
      </c>
      <c r="C61" s="39">
        <v>1.0638297872340425</v>
      </c>
      <c r="D61" s="132">
        <v>659</v>
      </c>
      <c r="E61" s="132">
        <v>659</v>
      </c>
      <c r="F61" s="70"/>
      <c r="G61" s="70"/>
      <c r="H61" s="70"/>
      <c r="I61" s="39">
        <f t="shared" si="0"/>
        <v>1.0012136605629132</v>
      </c>
      <c r="J61" s="4">
        <f t="shared" si="1"/>
        <v>0</v>
      </c>
      <c r="K61" s="76">
        <f t="shared" si="2"/>
        <v>-39.540000000000077</v>
      </c>
    </row>
    <row r="62" spans="1:11" ht="14.5" x14ac:dyDescent="0.35">
      <c r="A62" s="67" t="s">
        <v>59</v>
      </c>
      <c r="B62" s="68">
        <v>1</v>
      </c>
      <c r="C62" s="68">
        <v>1.0638297872340425</v>
      </c>
      <c r="D62" s="131">
        <v>755</v>
      </c>
      <c r="E62" s="131">
        <v>755</v>
      </c>
      <c r="F62" s="69"/>
      <c r="G62" s="69"/>
      <c r="H62" s="69"/>
      <c r="I62" s="39">
        <f t="shared" si="0"/>
        <v>1.0012136605629132</v>
      </c>
      <c r="J62" s="4">
        <f t="shared" si="1"/>
        <v>0</v>
      </c>
      <c r="K62" s="76">
        <f t="shared" si="2"/>
        <v>-45.300000000000068</v>
      </c>
    </row>
    <row r="63" spans="1:11" ht="14.5" x14ac:dyDescent="0.35">
      <c r="A63" s="61" t="s">
        <v>60</v>
      </c>
      <c r="B63" s="39">
        <v>1</v>
      </c>
      <c r="C63" s="39">
        <v>1.0638297872340425</v>
      </c>
      <c r="D63" s="132">
        <v>351</v>
      </c>
      <c r="E63" s="132">
        <v>350</v>
      </c>
      <c r="F63" s="70">
        <v>1</v>
      </c>
      <c r="G63" s="70">
        <v>1</v>
      </c>
      <c r="H63" s="70"/>
      <c r="I63" s="39">
        <f t="shared" si="0"/>
        <v>1.0012136605629132</v>
      </c>
      <c r="J63" s="4">
        <f t="shared" si="1"/>
        <v>0</v>
      </c>
      <c r="K63" s="76">
        <f t="shared" si="2"/>
        <v>-20.060000000000002</v>
      </c>
    </row>
    <row r="64" spans="1:11" ht="14.5" x14ac:dyDescent="0.35">
      <c r="A64" s="67" t="s">
        <v>61</v>
      </c>
      <c r="B64" s="68">
        <v>0.99696509863429439</v>
      </c>
      <c r="C64" s="68">
        <v>1.0606011687598877</v>
      </c>
      <c r="D64" s="131">
        <v>663</v>
      </c>
      <c r="E64" s="131">
        <v>657</v>
      </c>
      <c r="F64" s="69">
        <v>6</v>
      </c>
      <c r="G64" s="69">
        <v>4</v>
      </c>
      <c r="H64" s="69"/>
      <c r="I64" s="39">
        <f t="shared" si="0"/>
        <v>0.99817507585710785</v>
      </c>
      <c r="J64" s="4">
        <f t="shared" si="1"/>
        <v>0</v>
      </c>
      <c r="K64" s="76">
        <f t="shared" si="2"/>
        <v>-33.780000000000086</v>
      </c>
    </row>
    <row r="65" spans="1:11" ht="14.5" x14ac:dyDescent="0.35">
      <c r="A65" s="61" t="s">
        <v>62</v>
      </c>
      <c r="B65" s="39">
        <v>1</v>
      </c>
      <c r="C65" s="39">
        <v>1.0638297872340425</v>
      </c>
      <c r="D65" s="132">
        <v>435</v>
      </c>
      <c r="E65" s="132">
        <v>435</v>
      </c>
      <c r="F65" s="70"/>
      <c r="G65" s="70"/>
      <c r="H65" s="70"/>
      <c r="I65" s="39">
        <f t="shared" si="0"/>
        <v>1.0012136605629132</v>
      </c>
      <c r="J65" s="4">
        <f t="shared" si="1"/>
        <v>0</v>
      </c>
      <c r="K65" s="76">
        <f t="shared" si="2"/>
        <v>-26.100000000000023</v>
      </c>
    </row>
    <row r="66" spans="1:11" ht="14.5" x14ac:dyDescent="0.35">
      <c r="A66" s="67" t="s">
        <v>63</v>
      </c>
      <c r="B66" s="68">
        <v>1</v>
      </c>
      <c r="C66" s="68">
        <v>1.0638297872340425</v>
      </c>
      <c r="D66" s="131">
        <v>667</v>
      </c>
      <c r="E66" s="131">
        <v>665</v>
      </c>
      <c r="F66" s="69">
        <v>2</v>
      </c>
      <c r="G66" s="69">
        <v>2</v>
      </c>
      <c r="H66" s="69"/>
      <c r="I66" s="39">
        <f t="shared" si="0"/>
        <v>1.0012136605629132</v>
      </c>
      <c r="J66" s="4">
        <f t="shared" si="1"/>
        <v>0</v>
      </c>
      <c r="K66" s="76">
        <f t="shared" si="2"/>
        <v>-38.019999999999982</v>
      </c>
    </row>
    <row r="67" spans="1:11" ht="14.5" x14ac:dyDescent="0.35">
      <c r="A67" s="61" t="s">
        <v>64</v>
      </c>
      <c r="B67" s="39">
        <v>0.99918367346938775</v>
      </c>
      <c r="C67" s="39">
        <v>1.0629613547546679</v>
      </c>
      <c r="D67" s="132">
        <v>1225</v>
      </c>
      <c r="E67" s="132">
        <v>1224</v>
      </c>
      <c r="F67" s="70">
        <v>1</v>
      </c>
      <c r="G67" s="70"/>
      <c r="H67" s="70"/>
      <c r="I67" s="39">
        <f t="shared" ref="I67:I130" si="3">C67/C$219</f>
        <v>1.0003963432889844</v>
      </c>
      <c r="J67" s="4">
        <f t="shared" ref="J67:J130" si="4">ROUNDUP(IF(K67&lt;0,0,K67),0)</f>
        <v>0</v>
      </c>
      <c r="K67" s="76">
        <f t="shared" ref="K67:K130" si="5">(D67*0.94)-E67</f>
        <v>-72.5</v>
      </c>
    </row>
    <row r="68" spans="1:11" ht="14.5" x14ac:dyDescent="0.35">
      <c r="A68" s="67" t="s">
        <v>65</v>
      </c>
      <c r="B68" s="68">
        <v>1</v>
      </c>
      <c r="C68" s="68">
        <v>1.0638297872340425</v>
      </c>
      <c r="D68" s="131">
        <v>587</v>
      </c>
      <c r="E68" s="131">
        <v>586</v>
      </c>
      <c r="F68" s="69">
        <v>1</v>
      </c>
      <c r="G68" s="69">
        <v>1</v>
      </c>
      <c r="H68" s="69"/>
      <c r="I68" s="39">
        <f t="shared" si="3"/>
        <v>1.0012136605629132</v>
      </c>
      <c r="J68" s="4">
        <f t="shared" si="4"/>
        <v>0</v>
      </c>
      <c r="K68" s="76">
        <f t="shared" si="5"/>
        <v>-34.220000000000027</v>
      </c>
    </row>
    <row r="69" spans="1:11" ht="14.5" x14ac:dyDescent="0.35">
      <c r="A69" s="61" t="s">
        <v>66</v>
      </c>
      <c r="B69" s="39">
        <v>1</v>
      </c>
      <c r="C69" s="39">
        <v>1.0638297872340425</v>
      </c>
      <c r="D69" s="132">
        <v>577</v>
      </c>
      <c r="E69" s="132">
        <v>574</v>
      </c>
      <c r="F69" s="70">
        <v>3</v>
      </c>
      <c r="G69" s="70">
        <v>3</v>
      </c>
      <c r="H69" s="70"/>
      <c r="I69" s="39">
        <f t="shared" si="3"/>
        <v>1.0012136605629132</v>
      </c>
      <c r="J69" s="4">
        <f t="shared" si="4"/>
        <v>0</v>
      </c>
      <c r="K69" s="76">
        <f t="shared" si="5"/>
        <v>-31.620000000000005</v>
      </c>
    </row>
    <row r="70" spans="1:11" ht="14.5" x14ac:dyDescent="0.35">
      <c r="A70" s="67" t="s">
        <v>67</v>
      </c>
      <c r="B70" s="68">
        <v>1</v>
      </c>
      <c r="C70" s="68">
        <v>1.0638297872340425</v>
      </c>
      <c r="D70" s="131">
        <v>892</v>
      </c>
      <c r="E70" s="131">
        <v>892</v>
      </c>
      <c r="F70" s="69"/>
      <c r="G70" s="69"/>
      <c r="H70" s="69"/>
      <c r="I70" s="39">
        <f t="shared" si="3"/>
        <v>1.0012136605629132</v>
      </c>
      <c r="J70" s="4">
        <f t="shared" si="4"/>
        <v>0</v>
      </c>
      <c r="K70" s="76">
        <f t="shared" si="5"/>
        <v>-53.520000000000095</v>
      </c>
    </row>
    <row r="71" spans="1:11" ht="14.5" x14ac:dyDescent="0.35">
      <c r="A71" s="61" t="s">
        <v>68</v>
      </c>
      <c r="B71" s="39">
        <v>0.99849397590361444</v>
      </c>
      <c r="C71" s="39">
        <v>1.0622276339400154</v>
      </c>
      <c r="D71" s="132">
        <v>667</v>
      </c>
      <c r="E71" s="132">
        <v>663</v>
      </c>
      <c r="F71" s="70">
        <v>4</v>
      </c>
      <c r="G71" s="70">
        <v>3</v>
      </c>
      <c r="H71" s="70"/>
      <c r="I71" s="39">
        <f t="shared" si="3"/>
        <v>0.99970580866447512</v>
      </c>
      <c r="J71" s="4">
        <f t="shared" si="4"/>
        <v>0</v>
      </c>
      <c r="K71" s="76">
        <f t="shared" si="5"/>
        <v>-36.019999999999982</v>
      </c>
    </row>
    <row r="72" spans="1:11" ht="14.5" x14ac:dyDescent="0.35">
      <c r="A72" s="67" t="s">
        <v>69</v>
      </c>
      <c r="B72" s="68">
        <v>1</v>
      </c>
      <c r="C72" s="68">
        <v>1.0638297872340425</v>
      </c>
      <c r="D72" s="131">
        <v>497</v>
      </c>
      <c r="E72" s="131">
        <v>496</v>
      </c>
      <c r="F72" s="69">
        <v>1</v>
      </c>
      <c r="G72" s="69">
        <v>1</v>
      </c>
      <c r="H72" s="69"/>
      <c r="I72" s="39">
        <f t="shared" si="3"/>
        <v>1.0012136605629132</v>
      </c>
      <c r="J72" s="4">
        <f t="shared" si="4"/>
        <v>0</v>
      </c>
      <c r="K72" s="76">
        <f t="shared" si="5"/>
        <v>-28.82000000000005</v>
      </c>
    </row>
    <row r="73" spans="1:11" ht="14.5" x14ac:dyDescent="0.35">
      <c r="A73" s="61" t="s">
        <v>70</v>
      </c>
      <c r="B73" s="39">
        <v>1</v>
      </c>
      <c r="C73" s="39">
        <v>1.0638297872340425</v>
      </c>
      <c r="D73" s="132">
        <v>625</v>
      </c>
      <c r="E73" s="132">
        <v>623</v>
      </c>
      <c r="F73" s="70">
        <v>2</v>
      </c>
      <c r="G73" s="70">
        <v>2</v>
      </c>
      <c r="H73" s="70"/>
      <c r="I73" s="39">
        <f t="shared" si="3"/>
        <v>1.0012136605629132</v>
      </c>
      <c r="J73" s="4">
        <f t="shared" si="4"/>
        <v>0</v>
      </c>
      <c r="K73" s="76">
        <f t="shared" si="5"/>
        <v>-35.5</v>
      </c>
    </row>
    <row r="74" spans="1:11" ht="14.5" x14ac:dyDescent="0.35">
      <c r="A74" s="67" t="s">
        <v>71</v>
      </c>
      <c r="B74" s="68">
        <v>1</v>
      </c>
      <c r="C74" s="68">
        <v>1.0638297872340425</v>
      </c>
      <c r="D74" s="131">
        <v>440</v>
      </c>
      <c r="E74" s="131">
        <v>440</v>
      </c>
      <c r="F74" s="69"/>
      <c r="G74" s="69"/>
      <c r="H74" s="69"/>
      <c r="I74" s="39">
        <f t="shared" si="3"/>
        <v>1.0012136605629132</v>
      </c>
      <c r="J74" s="4">
        <f t="shared" si="4"/>
        <v>0</v>
      </c>
      <c r="K74" s="76">
        <f t="shared" si="5"/>
        <v>-26.400000000000034</v>
      </c>
    </row>
    <row r="75" spans="1:11" ht="14.5" x14ac:dyDescent="0.35">
      <c r="A75" s="61" t="s">
        <v>72</v>
      </c>
      <c r="B75" s="39">
        <v>1</v>
      </c>
      <c r="C75" s="39">
        <v>1.0638297872340425</v>
      </c>
      <c r="D75" s="132">
        <v>291</v>
      </c>
      <c r="E75" s="132">
        <v>291</v>
      </c>
      <c r="F75" s="70"/>
      <c r="G75" s="70"/>
      <c r="H75" s="70"/>
      <c r="I75" s="39">
        <f t="shared" si="3"/>
        <v>1.0012136605629132</v>
      </c>
      <c r="J75" s="4">
        <f t="shared" si="4"/>
        <v>0</v>
      </c>
      <c r="K75" s="76">
        <f t="shared" si="5"/>
        <v>-17.460000000000036</v>
      </c>
    </row>
    <row r="76" spans="1:11" ht="14.5" x14ac:dyDescent="0.35">
      <c r="A76" s="67" t="s">
        <v>73</v>
      </c>
      <c r="B76" s="68">
        <v>0.98249452954048144</v>
      </c>
      <c r="C76" s="68">
        <v>1.0452069463196612</v>
      </c>
      <c r="D76" s="131">
        <v>463</v>
      </c>
      <c r="E76" s="131">
        <v>449</v>
      </c>
      <c r="F76" s="69">
        <v>14</v>
      </c>
      <c r="G76" s="69">
        <v>6</v>
      </c>
      <c r="H76" s="69"/>
      <c r="I76" s="39">
        <f t="shared" si="3"/>
        <v>0.98368694440426274</v>
      </c>
      <c r="J76" s="4">
        <f t="shared" si="4"/>
        <v>0</v>
      </c>
      <c r="K76" s="76">
        <f t="shared" si="5"/>
        <v>-13.78000000000003</v>
      </c>
    </row>
    <row r="77" spans="1:11" ht="14.5" x14ac:dyDescent="0.35">
      <c r="A77" s="61" t="s">
        <v>74</v>
      </c>
      <c r="B77" s="39">
        <v>1</v>
      </c>
      <c r="C77" s="39">
        <v>1.0638297872340425</v>
      </c>
      <c r="D77" s="132">
        <v>520</v>
      </c>
      <c r="E77" s="132">
        <v>518</v>
      </c>
      <c r="F77" s="70">
        <v>2</v>
      </c>
      <c r="G77" s="70">
        <v>2</v>
      </c>
      <c r="H77" s="70"/>
      <c r="I77" s="39">
        <f t="shared" si="3"/>
        <v>1.0012136605629132</v>
      </c>
      <c r="J77" s="4">
        <f t="shared" si="4"/>
        <v>0</v>
      </c>
      <c r="K77" s="76">
        <f t="shared" si="5"/>
        <v>-29.200000000000045</v>
      </c>
    </row>
    <row r="78" spans="1:11" ht="14.5" x14ac:dyDescent="0.35">
      <c r="A78" s="67" t="s">
        <v>75</v>
      </c>
      <c r="B78" s="68">
        <v>0.99925261584454406</v>
      </c>
      <c r="C78" s="68">
        <v>1.0630346977069618</v>
      </c>
      <c r="D78" s="131">
        <v>1346</v>
      </c>
      <c r="E78" s="131">
        <v>1337</v>
      </c>
      <c r="F78" s="69">
        <v>9</v>
      </c>
      <c r="G78" s="69">
        <v>8</v>
      </c>
      <c r="H78" s="69"/>
      <c r="I78" s="39">
        <f t="shared" si="3"/>
        <v>1.0004653693367824</v>
      </c>
      <c r="J78" s="4">
        <f t="shared" si="4"/>
        <v>0</v>
      </c>
      <c r="K78" s="76">
        <f t="shared" si="5"/>
        <v>-71.759999999999991</v>
      </c>
    </row>
    <row r="79" spans="1:11" ht="14.5" x14ac:dyDescent="0.35">
      <c r="A79" s="61" t="s">
        <v>76</v>
      </c>
      <c r="B79" s="39">
        <v>1</v>
      </c>
      <c r="C79" s="39">
        <v>1.0638297872340425</v>
      </c>
      <c r="D79" s="132">
        <v>559</v>
      </c>
      <c r="E79" s="132">
        <v>558</v>
      </c>
      <c r="F79" s="70">
        <v>1</v>
      </c>
      <c r="G79" s="70">
        <v>1</v>
      </c>
      <c r="H79" s="70"/>
      <c r="I79" s="39">
        <f t="shared" si="3"/>
        <v>1.0012136605629132</v>
      </c>
      <c r="J79" s="4">
        <f t="shared" si="4"/>
        <v>0</v>
      </c>
      <c r="K79" s="76">
        <f t="shared" si="5"/>
        <v>-32.540000000000077</v>
      </c>
    </row>
    <row r="80" spans="1:11" ht="14.5" x14ac:dyDescent="0.35">
      <c r="A80" s="67" t="s">
        <v>77</v>
      </c>
      <c r="B80" s="68">
        <v>1</v>
      </c>
      <c r="C80" s="68">
        <v>1.0638297872340425</v>
      </c>
      <c r="D80" s="131">
        <v>710</v>
      </c>
      <c r="E80" s="131">
        <v>710</v>
      </c>
      <c r="F80" s="69"/>
      <c r="G80" s="69"/>
      <c r="H80" s="69"/>
      <c r="I80" s="39">
        <f t="shared" si="3"/>
        <v>1.0012136605629132</v>
      </c>
      <c r="J80" s="4">
        <f t="shared" si="4"/>
        <v>0</v>
      </c>
      <c r="K80" s="76">
        <f t="shared" si="5"/>
        <v>-42.600000000000023</v>
      </c>
    </row>
    <row r="81" spans="1:11" ht="14.5" x14ac:dyDescent="0.35">
      <c r="A81" s="61" t="s">
        <v>78</v>
      </c>
      <c r="B81" s="39">
        <v>0.99904671115347954</v>
      </c>
      <c r="C81" s="39">
        <v>1.0628156501632762</v>
      </c>
      <c r="D81" s="132">
        <v>1051</v>
      </c>
      <c r="E81" s="132">
        <v>1048</v>
      </c>
      <c r="F81" s="70">
        <v>3</v>
      </c>
      <c r="G81" s="70">
        <v>2</v>
      </c>
      <c r="H81" s="70"/>
      <c r="I81" s="39">
        <f t="shared" si="3"/>
        <v>1.0002592147473148</v>
      </c>
      <c r="J81" s="4">
        <f t="shared" si="4"/>
        <v>0</v>
      </c>
      <c r="K81" s="76">
        <f t="shared" si="5"/>
        <v>-60.060000000000059</v>
      </c>
    </row>
    <row r="82" spans="1:11" ht="14.5" x14ac:dyDescent="0.35">
      <c r="A82" s="67" t="s">
        <v>79</v>
      </c>
      <c r="B82" s="68">
        <v>1</v>
      </c>
      <c r="C82" s="68">
        <v>1.0638297872340425</v>
      </c>
      <c r="D82" s="131">
        <v>1126</v>
      </c>
      <c r="E82" s="131">
        <v>1126</v>
      </c>
      <c r="F82" s="69"/>
      <c r="G82" s="69"/>
      <c r="H82" s="69"/>
      <c r="I82" s="39">
        <f t="shared" si="3"/>
        <v>1.0012136605629132</v>
      </c>
      <c r="J82" s="4">
        <f t="shared" si="4"/>
        <v>0</v>
      </c>
      <c r="K82" s="76">
        <f t="shared" si="5"/>
        <v>-67.560000000000173</v>
      </c>
    </row>
    <row r="83" spans="1:11" ht="14.5" x14ac:dyDescent="0.35">
      <c r="A83" s="61" t="s">
        <v>80</v>
      </c>
      <c r="B83" s="39">
        <v>0.99320652173913049</v>
      </c>
      <c r="C83" s="39">
        <v>1.0566026827012027</v>
      </c>
      <c r="D83" s="132">
        <v>739</v>
      </c>
      <c r="E83" s="132">
        <v>731</v>
      </c>
      <c r="F83" s="70">
        <v>8</v>
      </c>
      <c r="G83" s="70">
        <v>3</v>
      </c>
      <c r="H83" s="70"/>
      <c r="I83" s="39">
        <f t="shared" si="3"/>
        <v>0.99441193732539357</v>
      </c>
      <c r="J83" s="4">
        <f t="shared" si="4"/>
        <v>0</v>
      </c>
      <c r="K83" s="76">
        <f t="shared" si="5"/>
        <v>-36.340000000000032</v>
      </c>
    </row>
    <row r="84" spans="1:11" ht="14.5" x14ac:dyDescent="0.35">
      <c r="A84" s="67" t="s">
        <v>81</v>
      </c>
      <c r="B84" s="68">
        <v>1</v>
      </c>
      <c r="C84" s="68">
        <v>1.0638297872340425</v>
      </c>
      <c r="D84" s="131">
        <v>957</v>
      </c>
      <c r="E84" s="131">
        <v>957</v>
      </c>
      <c r="F84" s="69"/>
      <c r="G84" s="69"/>
      <c r="H84" s="69"/>
      <c r="I84" s="39">
        <f t="shared" si="3"/>
        <v>1.0012136605629132</v>
      </c>
      <c r="J84" s="4">
        <f t="shared" si="4"/>
        <v>0</v>
      </c>
      <c r="K84" s="76">
        <f t="shared" si="5"/>
        <v>-57.420000000000073</v>
      </c>
    </row>
    <row r="85" spans="1:11" ht="14.5" x14ac:dyDescent="0.35">
      <c r="A85" s="61" t="s">
        <v>82</v>
      </c>
      <c r="B85" s="39">
        <v>1</v>
      </c>
      <c r="C85" s="39">
        <v>1.0638297872340425</v>
      </c>
      <c r="D85" s="132">
        <v>235</v>
      </c>
      <c r="E85" s="132">
        <v>235</v>
      </c>
      <c r="F85" s="70"/>
      <c r="G85" s="70"/>
      <c r="H85" s="70"/>
      <c r="I85" s="39">
        <f t="shared" si="3"/>
        <v>1.0012136605629132</v>
      </c>
      <c r="J85" s="4">
        <f t="shared" si="4"/>
        <v>0</v>
      </c>
      <c r="K85" s="76">
        <f t="shared" si="5"/>
        <v>-14.100000000000023</v>
      </c>
    </row>
    <row r="86" spans="1:11" ht="14.5" x14ac:dyDescent="0.35">
      <c r="A86" s="67" t="s">
        <v>83</v>
      </c>
      <c r="B86" s="68">
        <v>1</v>
      </c>
      <c r="C86" s="68">
        <v>1.0638297872340425</v>
      </c>
      <c r="D86" s="131">
        <v>1256</v>
      </c>
      <c r="E86" s="131">
        <v>1256</v>
      </c>
      <c r="F86" s="69"/>
      <c r="G86" s="69"/>
      <c r="H86" s="69"/>
      <c r="I86" s="39">
        <f t="shared" si="3"/>
        <v>1.0012136605629132</v>
      </c>
      <c r="J86" s="4">
        <f t="shared" si="4"/>
        <v>0</v>
      </c>
      <c r="K86" s="76">
        <f t="shared" si="5"/>
        <v>-75.360000000000127</v>
      </c>
    </row>
    <row r="87" spans="1:11" ht="14.5" x14ac:dyDescent="0.35">
      <c r="A87" s="61" t="s">
        <v>84</v>
      </c>
      <c r="B87" s="39">
        <v>1</v>
      </c>
      <c r="C87" s="39">
        <v>1.0638297872340425</v>
      </c>
      <c r="D87" s="132">
        <v>724</v>
      </c>
      <c r="E87" s="132">
        <v>720</v>
      </c>
      <c r="F87" s="70">
        <v>4</v>
      </c>
      <c r="G87" s="70">
        <v>4</v>
      </c>
      <c r="H87" s="70"/>
      <c r="I87" s="39">
        <f t="shared" si="3"/>
        <v>1.0012136605629132</v>
      </c>
      <c r="J87" s="4">
        <f t="shared" si="4"/>
        <v>0</v>
      </c>
      <c r="K87" s="76">
        <f t="shared" si="5"/>
        <v>-39.440000000000055</v>
      </c>
    </row>
    <row r="88" spans="1:11" ht="14.5" x14ac:dyDescent="0.35">
      <c r="A88" s="67" t="s">
        <v>85</v>
      </c>
      <c r="B88" s="68">
        <v>1</v>
      </c>
      <c r="C88" s="68">
        <v>1.0638297872340425</v>
      </c>
      <c r="D88" s="131">
        <v>685</v>
      </c>
      <c r="E88" s="131">
        <v>685</v>
      </c>
      <c r="F88" s="69"/>
      <c r="G88" s="69"/>
      <c r="H88" s="69"/>
      <c r="I88" s="39">
        <f t="shared" si="3"/>
        <v>1.0012136605629132</v>
      </c>
      <c r="J88" s="4">
        <f t="shared" si="4"/>
        <v>0</v>
      </c>
      <c r="K88" s="76">
        <f t="shared" si="5"/>
        <v>-41.100000000000023</v>
      </c>
    </row>
    <row r="89" spans="1:11" ht="14.5" x14ac:dyDescent="0.35">
      <c r="A89" s="61" t="s">
        <v>95</v>
      </c>
      <c r="B89" s="39">
        <v>1</v>
      </c>
      <c r="C89" s="39">
        <v>1.0638297872340425</v>
      </c>
      <c r="D89" s="132">
        <v>851</v>
      </c>
      <c r="E89" s="132">
        <v>844</v>
      </c>
      <c r="F89" s="70">
        <v>7</v>
      </c>
      <c r="G89" s="70">
        <v>7</v>
      </c>
      <c r="H89" s="70"/>
      <c r="I89" s="39">
        <f t="shared" si="3"/>
        <v>1.0012136605629132</v>
      </c>
      <c r="J89" s="4">
        <f t="shared" si="4"/>
        <v>0</v>
      </c>
      <c r="K89" s="76">
        <f t="shared" si="5"/>
        <v>-44.060000000000059</v>
      </c>
    </row>
    <row r="90" spans="1:11" ht="14.5" x14ac:dyDescent="0.35">
      <c r="A90" s="67" t="s">
        <v>96</v>
      </c>
      <c r="B90" s="68">
        <v>0.99944781888459411</v>
      </c>
      <c r="C90" s="68">
        <v>1.0632423605155257</v>
      </c>
      <c r="D90" s="131">
        <v>1824</v>
      </c>
      <c r="E90" s="131">
        <v>1810</v>
      </c>
      <c r="F90" s="69">
        <v>14</v>
      </c>
      <c r="G90" s="69">
        <v>13</v>
      </c>
      <c r="H90" s="69"/>
      <c r="I90" s="39">
        <f t="shared" si="3"/>
        <v>1.0006608092870639</v>
      </c>
      <c r="J90" s="4">
        <f t="shared" si="4"/>
        <v>0</v>
      </c>
      <c r="K90" s="76">
        <f t="shared" si="5"/>
        <v>-95.440000000000055</v>
      </c>
    </row>
    <row r="91" spans="1:11" ht="14.5" x14ac:dyDescent="0.35">
      <c r="A91" s="61" t="s">
        <v>97</v>
      </c>
      <c r="B91" s="39">
        <v>1</v>
      </c>
      <c r="C91" s="39">
        <v>1.0638297872340425</v>
      </c>
      <c r="D91" s="132">
        <v>404</v>
      </c>
      <c r="E91" s="132">
        <v>402</v>
      </c>
      <c r="F91" s="70">
        <v>2</v>
      </c>
      <c r="G91" s="70">
        <v>2</v>
      </c>
      <c r="H91" s="70"/>
      <c r="I91" s="39">
        <f t="shared" si="3"/>
        <v>1.0012136605629132</v>
      </c>
      <c r="J91" s="4">
        <f t="shared" si="4"/>
        <v>0</v>
      </c>
      <c r="K91" s="76">
        <f t="shared" si="5"/>
        <v>-22.240000000000009</v>
      </c>
    </row>
    <row r="92" spans="1:11" ht="14.5" x14ac:dyDescent="0.35">
      <c r="A92" s="67" t="s">
        <v>98</v>
      </c>
      <c r="B92" s="68">
        <v>0.99877300613496933</v>
      </c>
      <c r="C92" s="68">
        <v>1.0625244746116695</v>
      </c>
      <c r="D92" s="131">
        <v>818</v>
      </c>
      <c r="E92" s="131">
        <v>814</v>
      </c>
      <c r="F92" s="69">
        <v>4</v>
      </c>
      <c r="G92" s="69">
        <v>3</v>
      </c>
      <c r="H92" s="69"/>
      <c r="I92" s="39">
        <f t="shared" si="3"/>
        <v>0.99998517754381766</v>
      </c>
      <c r="J92" s="4">
        <f t="shared" si="4"/>
        <v>0</v>
      </c>
      <c r="K92" s="76">
        <f t="shared" si="5"/>
        <v>-45.080000000000041</v>
      </c>
    </row>
    <row r="93" spans="1:11" ht="14.5" x14ac:dyDescent="0.35">
      <c r="A93" s="61" t="s">
        <v>99</v>
      </c>
      <c r="B93" s="39">
        <v>1</v>
      </c>
      <c r="C93" s="39">
        <v>1.0638297872340425</v>
      </c>
      <c r="D93" s="132">
        <v>855</v>
      </c>
      <c r="E93" s="132">
        <v>854</v>
      </c>
      <c r="F93" s="70">
        <v>1</v>
      </c>
      <c r="G93" s="70">
        <v>1</v>
      </c>
      <c r="H93" s="70"/>
      <c r="I93" s="39">
        <f t="shared" si="3"/>
        <v>1.0012136605629132</v>
      </c>
      <c r="J93" s="4">
        <f t="shared" si="4"/>
        <v>0</v>
      </c>
      <c r="K93" s="76">
        <f t="shared" si="5"/>
        <v>-50.300000000000068</v>
      </c>
    </row>
    <row r="94" spans="1:11" ht="14.5" x14ac:dyDescent="0.35">
      <c r="A94" s="67" t="s">
        <v>100</v>
      </c>
      <c r="B94" s="68">
        <v>0.9949458483754513</v>
      </c>
      <c r="C94" s="68">
        <v>1.0584530301866504</v>
      </c>
      <c r="D94" s="131">
        <v>1391</v>
      </c>
      <c r="E94" s="131">
        <v>1378</v>
      </c>
      <c r="F94" s="69">
        <v>13</v>
      </c>
      <c r="G94" s="69">
        <v>6</v>
      </c>
      <c r="H94" s="69"/>
      <c r="I94" s="39">
        <f t="shared" si="3"/>
        <v>0.99615337491385891</v>
      </c>
      <c r="J94" s="4">
        <f t="shared" si="4"/>
        <v>0</v>
      </c>
      <c r="K94" s="76">
        <f t="shared" si="5"/>
        <v>-70.460000000000036</v>
      </c>
    </row>
    <row r="95" spans="1:11" ht="14.5" x14ac:dyDescent="0.35">
      <c r="A95" s="61" t="s">
        <v>101</v>
      </c>
      <c r="B95" s="39">
        <v>1</v>
      </c>
      <c r="C95" s="39">
        <v>1.0638297872340425</v>
      </c>
      <c r="D95" s="132">
        <v>426</v>
      </c>
      <c r="E95" s="132">
        <v>426</v>
      </c>
      <c r="F95" s="70"/>
      <c r="G95" s="70"/>
      <c r="H95" s="70"/>
      <c r="I95" s="39">
        <f t="shared" si="3"/>
        <v>1.0012136605629132</v>
      </c>
      <c r="J95" s="4">
        <f t="shared" si="4"/>
        <v>0</v>
      </c>
      <c r="K95" s="76">
        <f t="shared" si="5"/>
        <v>-25.560000000000002</v>
      </c>
    </row>
    <row r="96" spans="1:11" ht="14.5" x14ac:dyDescent="0.35">
      <c r="A96" s="67" t="s">
        <v>102</v>
      </c>
      <c r="B96" s="68">
        <v>1</v>
      </c>
      <c r="C96" s="68">
        <v>1.0638297872340425</v>
      </c>
      <c r="D96" s="131">
        <v>838</v>
      </c>
      <c r="E96" s="131">
        <v>838</v>
      </c>
      <c r="F96" s="69"/>
      <c r="G96" s="69"/>
      <c r="H96" s="69"/>
      <c r="I96" s="39">
        <f t="shared" si="3"/>
        <v>1.0012136605629132</v>
      </c>
      <c r="J96" s="4">
        <f t="shared" si="4"/>
        <v>0</v>
      </c>
      <c r="K96" s="76">
        <f t="shared" si="5"/>
        <v>-50.280000000000086</v>
      </c>
    </row>
    <row r="97" spans="1:11" ht="14.5" x14ac:dyDescent="0.35">
      <c r="A97" s="61" t="s">
        <v>103</v>
      </c>
      <c r="B97" s="39">
        <v>0.99843260188087779</v>
      </c>
      <c r="C97" s="39">
        <v>1.0621623424264659</v>
      </c>
      <c r="D97" s="132">
        <v>643</v>
      </c>
      <c r="E97" s="132">
        <v>637</v>
      </c>
      <c r="F97" s="70">
        <v>6</v>
      </c>
      <c r="G97" s="70">
        <v>5</v>
      </c>
      <c r="H97" s="70"/>
      <c r="I97" s="39">
        <f t="shared" si="3"/>
        <v>0.99964436015450764</v>
      </c>
      <c r="J97" s="4">
        <f t="shared" si="4"/>
        <v>0</v>
      </c>
      <c r="K97" s="76">
        <f t="shared" si="5"/>
        <v>-32.580000000000041</v>
      </c>
    </row>
    <row r="98" spans="1:11" ht="14.5" x14ac:dyDescent="0.35">
      <c r="A98" s="67" t="s">
        <v>104</v>
      </c>
      <c r="B98" s="68">
        <v>1</v>
      </c>
      <c r="C98" s="68">
        <v>1.0638297872340425</v>
      </c>
      <c r="D98" s="131">
        <v>1083</v>
      </c>
      <c r="E98" s="131">
        <v>1073</v>
      </c>
      <c r="F98" s="69">
        <v>10</v>
      </c>
      <c r="G98" s="69">
        <v>10</v>
      </c>
      <c r="H98" s="69"/>
      <c r="I98" s="39">
        <f t="shared" si="3"/>
        <v>1.0012136605629132</v>
      </c>
      <c r="J98" s="4">
        <f t="shared" si="4"/>
        <v>0</v>
      </c>
      <c r="K98" s="76">
        <f t="shared" si="5"/>
        <v>-54.980000000000018</v>
      </c>
    </row>
    <row r="99" spans="1:11" ht="14.5" x14ac:dyDescent="0.35">
      <c r="A99" s="61" t="s">
        <v>86</v>
      </c>
      <c r="B99" s="39">
        <v>1</v>
      </c>
      <c r="C99" s="39">
        <v>1.0638297872340425</v>
      </c>
      <c r="D99" s="132">
        <v>871</v>
      </c>
      <c r="E99" s="132">
        <v>868</v>
      </c>
      <c r="F99" s="70">
        <v>3</v>
      </c>
      <c r="G99" s="70">
        <v>3</v>
      </c>
      <c r="H99" s="70"/>
      <c r="I99" s="39">
        <f t="shared" si="3"/>
        <v>1.0012136605629132</v>
      </c>
      <c r="J99" s="4">
        <f t="shared" si="4"/>
        <v>0</v>
      </c>
      <c r="K99" s="76">
        <f t="shared" si="5"/>
        <v>-49.259999999999991</v>
      </c>
    </row>
    <row r="100" spans="1:11" ht="14.5" x14ac:dyDescent="0.35">
      <c r="A100" s="67" t="s">
        <v>105</v>
      </c>
      <c r="B100" s="68">
        <v>1</v>
      </c>
      <c r="C100" s="68">
        <v>1.0638297872340425</v>
      </c>
      <c r="D100" s="131">
        <v>1024</v>
      </c>
      <c r="E100" s="131">
        <v>1016</v>
      </c>
      <c r="F100" s="69">
        <v>8</v>
      </c>
      <c r="G100" s="69">
        <v>8</v>
      </c>
      <c r="H100" s="69"/>
      <c r="I100" s="39">
        <f t="shared" si="3"/>
        <v>1.0012136605629132</v>
      </c>
      <c r="J100" s="4">
        <f t="shared" si="4"/>
        <v>0</v>
      </c>
      <c r="K100" s="76">
        <f t="shared" si="5"/>
        <v>-53.440000000000055</v>
      </c>
    </row>
    <row r="101" spans="1:11" ht="14.5" x14ac:dyDescent="0.35">
      <c r="A101" s="61" t="s">
        <v>106</v>
      </c>
      <c r="B101" s="39">
        <v>1</v>
      </c>
      <c r="C101" s="39">
        <v>1.0638297872340425</v>
      </c>
      <c r="D101" s="132">
        <v>627</v>
      </c>
      <c r="E101" s="132">
        <v>622</v>
      </c>
      <c r="F101" s="70">
        <v>5</v>
      </c>
      <c r="G101" s="70">
        <v>5</v>
      </c>
      <c r="H101" s="70"/>
      <c r="I101" s="39">
        <f t="shared" si="3"/>
        <v>1.0012136605629132</v>
      </c>
      <c r="J101" s="4">
        <f t="shared" si="4"/>
        <v>0</v>
      </c>
      <c r="K101" s="76">
        <f t="shared" si="5"/>
        <v>-32.620000000000005</v>
      </c>
    </row>
    <row r="102" spans="1:11" ht="14.5" x14ac:dyDescent="0.35">
      <c r="A102" s="67" t="s">
        <v>107</v>
      </c>
      <c r="B102" s="68">
        <v>0.99392888117953171</v>
      </c>
      <c r="C102" s="68">
        <v>1.0573711501909913</v>
      </c>
      <c r="D102" s="131">
        <v>1158</v>
      </c>
      <c r="E102" s="131">
        <v>1146</v>
      </c>
      <c r="F102" s="69">
        <v>12</v>
      </c>
      <c r="G102" s="69">
        <v>5</v>
      </c>
      <c r="H102" s="69"/>
      <c r="I102" s="39">
        <f t="shared" si="3"/>
        <v>0.99513517346495983</v>
      </c>
      <c r="J102" s="4">
        <f t="shared" si="4"/>
        <v>0</v>
      </c>
      <c r="K102" s="76">
        <f t="shared" si="5"/>
        <v>-57.480000000000018</v>
      </c>
    </row>
    <row r="103" spans="1:11" ht="14.5" x14ac:dyDescent="0.35">
      <c r="A103" s="61" t="s">
        <v>108</v>
      </c>
      <c r="B103" s="39">
        <v>1</v>
      </c>
      <c r="C103" s="39">
        <v>1.0638297872340425</v>
      </c>
      <c r="D103" s="132">
        <v>626</v>
      </c>
      <c r="E103" s="132">
        <v>626</v>
      </c>
      <c r="F103" s="70"/>
      <c r="G103" s="70"/>
      <c r="H103" s="70"/>
      <c r="I103" s="39">
        <f t="shared" si="3"/>
        <v>1.0012136605629132</v>
      </c>
      <c r="J103" s="4">
        <f t="shared" si="4"/>
        <v>0</v>
      </c>
      <c r="K103" s="76">
        <f t="shared" si="5"/>
        <v>-37.560000000000059</v>
      </c>
    </row>
    <row r="104" spans="1:11" ht="14.5" x14ac:dyDescent="0.35">
      <c r="A104" s="67" t="s">
        <v>109</v>
      </c>
      <c r="B104" s="68">
        <v>1</v>
      </c>
      <c r="C104" s="68">
        <v>1.0638297872340425</v>
      </c>
      <c r="D104" s="131">
        <v>770</v>
      </c>
      <c r="E104" s="131">
        <v>764</v>
      </c>
      <c r="F104" s="69">
        <v>6</v>
      </c>
      <c r="G104" s="69">
        <v>6</v>
      </c>
      <c r="H104" s="69"/>
      <c r="I104" s="39">
        <f t="shared" si="3"/>
        <v>1.0012136605629132</v>
      </c>
      <c r="J104" s="4">
        <f t="shared" si="4"/>
        <v>0</v>
      </c>
      <c r="K104" s="76">
        <f t="shared" si="5"/>
        <v>-40.200000000000045</v>
      </c>
    </row>
    <row r="105" spans="1:11" ht="14.5" x14ac:dyDescent="0.35">
      <c r="A105" s="61" t="s">
        <v>110</v>
      </c>
      <c r="B105" s="39">
        <v>0.9990147783251232</v>
      </c>
      <c r="C105" s="39">
        <v>1.0627816790692801</v>
      </c>
      <c r="D105" s="132">
        <v>1023</v>
      </c>
      <c r="E105" s="132">
        <v>1014</v>
      </c>
      <c r="F105" s="70">
        <v>9</v>
      </c>
      <c r="G105" s="70">
        <v>8</v>
      </c>
      <c r="H105" s="70"/>
      <c r="I105" s="39">
        <f t="shared" si="3"/>
        <v>1.0002272431633441</v>
      </c>
      <c r="J105" s="4">
        <f t="shared" si="4"/>
        <v>0</v>
      </c>
      <c r="K105" s="76">
        <f t="shared" si="5"/>
        <v>-52.380000000000109</v>
      </c>
    </row>
    <row r="106" spans="1:11" ht="14.5" x14ac:dyDescent="0.35">
      <c r="A106" s="67" t="s">
        <v>111</v>
      </c>
      <c r="B106" s="68">
        <v>1</v>
      </c>
      <c r="C106" s="68">
        <v>1.0638297872340425</v>
      </c>
      <c r="D106" s="131">
        <v>700</v>
      </c>
      <c r="E106" s="131">
        <v>698</v>
      </c>
      <c r="F106" s="69">
        <v>2</v>
      </c>
      <c r="G106" s="69">
        <v>2</v>
      </c>
      <c r="H106" s="69"/>
      <c r="I106" s="39">
        <f t="shared" si="3"/>
        <v>1.0012136605629132</v>
      </c>
      <c r="J106" s="4">
        <f t="shared" si="4"/>
        <v>0</v>
      </c>
      <c r="K106" s="76">
        <f t="shared" si="5"/>
        <v>-40</v>
      </c>
    </row>
    <row r="107" spans="1:11" ht="14.5" x14ac:dyDescent="0.35">
      <c r="A107" s="61" t="s">
        <v>112</v>
      </c>
      <c r="B107" s="39">
        <v>1</v>
      </c>
      <c r="C107" s="39">
        <v>1.0638297872340425</v>
      </c>
      <c r="D107" s="132">
        <v>636</v>
      </c>
      <c r="E107" s="132">
        <v>636</v>
      </c>
      <c r="F107" s="70"/>
      <c r="G107" s="70"/>
      <c r="H107" s="70"/>
      <c r="I107" s="39">
        <f t="shared" si="3"/>
        <v>1.0012136605629132</v>
      </c>
      <c r="J107" s="4">
        <f t="shared" si="4"/>
        <v>0</v>
      </c>
      <c r="K107" s="76">
        <f t="shared" si="5"/>
        <v>-38.160000000000082</v>
      </c>
    </row>
    <row r="108" spans="1:11" ht="14.5" x14ac:dyDescent="0.35">
      <c r="A108" s="67" t="s">
        <v>113</v>
      </c>
      <c r="B108" s="68">
        <v>1</v>
      </c>
      <c r="C108" s="68">
        <v>1.0638297872340425</v>
      </c>
      <c r="D108" s="131">
        <v>590</v>
      </c>
      <c r="E108" s="131">
        <v>590</v>
      </c>
      <c r="F108" s="69"/>
      <c r="G108" s="69"/>
      <c r="H108" s="69"/>
      <c r="I108" s="39">
        <f t="shared" si="3"/>
        <v>1.0012136605629132</v>
      </c>
      <c r="J108" s="4">
        <f t="shared" si="4"/>
        <v>0</v>
      </c>
      <c r="K108" s="76">
        <f t="shared" si="5"/>
        <v>-35.399999999999977</v>
      </c>
    </row>
    <row r="109" spans="1:11" ht="14.5" x14ac:dyDescent="0.35">
      <c r="A109" s="61" t="s">
        <v>114</v>
      </c>
      <c r="B109" s="39">
        <v>1</v>
      </c>
      <c r="C109" s="39">
        <v>1.0638297872340425</v>
      </c>
      <c r="D109" s="132">
        <v>535</v>
      </c>
      <c r="E109" s="132">
        <v>534</v>
      </c>
      <c r="F109" s="70">
        <v>1</v>
      </c>
      <c r="G109" s="70">
        <v>1</v>
      </c>
      <c r="H109" s="70"/>
      <c r="I109" s="39">
        <f t="shared" si="3"/>
        <v>1.0012136605629132</v>
      </c>
      <c r="J109" s="4">
        <f t="shared" si="4"/>
        <v>0</v>
      </c>
      <c r="K109" s="76">
        <f t="shared" si="5"/>
        <v>-31.100000000000023</v>
      </c>
    </row>
    <row r="110" spans="1:11" ht="14.5" x14ac:dyDescent="0.35">
      <c r="A110" s="67" t="s">
        <v>87</v>
      </c>
      <c r="B110" s="68">
        <v>1</v>
      </c>
      <c r="C110" s="68">
        <v>1.0638297872340425</v>
      </c>
      <c r="D110" s="131">
        <v>1302</v>
      </c>
      <c r="E110" s="131">
        <v>1300</v>
      </c>
      <c r="F110" s="69">
        <v>2</v>
      </c>
      <c r="G110" s="69">
        <v>2</v>
      </c>
      <c r="H110" s="69"/>
      <c r="I110" s="39">
        <f t="shared" si="3"/>
        <v>1.0012136605629132</v>
      </c>
      <c r="J110" s="4">
        <f t="shared" si="4"/>
        <v>0</v>
      </c>
      <c r="K110" s="76">
        <f t="shared" si="5"/>
        <v>-76.120000000000118</v>
      </c>
    </row>
    <row r="111" spans="1:11" ht="14.5" x14ac:dyDescent="0.35">
      <c r="A111" s="61" t="s">
        <v>115</v>
      </c>
      <c r="B111" s="39">
        <v>1</v>
      </c>
      <c r="C111" s="39">
        <v>1.0638297872340425</v>
      </c>
      <c r="D111" s="132">
        <v>427</v>
      </c>
      <c r="E111" s="132">
        <v>423</v>
      </c>
      <c r="F111" s="70">
        <v>4</v>
      </c>
      <c r="G111" s="70">
        <v>4</v>
      </c>
      <c r="H111" s="70"/>
      <c r="I111" s="39">
        <f t="shared" si="3"/>
        <v>1.0012136605629132</v>
      </c>
      <c r="J111" s="4">
        <f t="shared" si="4"/>
        <v>0</v>
      </c>
      <c r="K111" s="76">
        <f t="shared" si="5"/>
        <v>-21.620000000000005</v>
      </c>
    </row>
    <row r="112" spans="1:11" ht="14.5" x14ac:dyDescent="0.35">
      <c r="A112" s="67" t="s">
        <v>116</v>
      </c>
      <c r="B112" s="68">
        <v>1</v>
      </c>
      <c r="C112" s="68">
        <v>1.0638297872340425</v>
      </c>
      <c r="D112" s="131">
        <v>383</v>
      </c>
      <c r="E112" s="131">
        <v>383</v>
      </c>
      <c r="F112" s="69"/>
      <c r="G112" s="69"/>
      <c r="H112" s="69"/>
      <c r="I112" s="39">
        <f t="shared" si="3"/>
        <v>1.0012136605629132</v>
      </c>
      <c r="J112" s="4">
        <f t="shared" si="4"/>
        <v>0</v>
      </c>
      <c r="K112" s="76">
        <f t="shared" si="5"/>
        <v>-22.980000000000018</v>
      </c>
    </row>
    <row r="113" spans="1:11" ht="14.5" x14ac:dyDescent="0.35">
      <c r="A113" s="61" t="s">
        <v>117</v>
      </c>
      <c r="B113" s="39">
        <v>1</v>
      </c>
      <c r="C113" s="39">
        <v>1.0638297872340425</v>
      </c>
      <c r="D113" s="132">
        <v>619</v>
      </c>
      <c r="E113" s="132">
        <v>619</v>
      </c>
      <c r="F113" s="70"/>
      <c r="G113" s="70"/>
      <c r="H113" s="70"/>
      <c r="I113" s="39">
        <f t="shared" si="3"/>
        <v>1.0012136605629132</v>
      </c>
      <c r="J113" s="4">
        <f t="shared" si="4"/>
        <v>0</v>
      </c>
      <c r="K113" s="76">
        <f t="shared" si="5"/>
        <v>-37.139999999999986</v>
      </c>
    </row>
    <row r="114" spans="1:11" ht="14.5" x14ac:dyDescent="0.35">
      <c r="A114" s="67" t="s">
        <v>118</v>
      </c>
      <c r="B114" s="68">
        <v>1</v>
      </c>
      <c r="C114" s="68">
        <v>1.0638297872340425</v>
      </c>
      <c r="D114" s="131">
        <v>336</v>
      </c>
      <c r="E114" s="131">
        <v>331</v>
      </c>
      <c r="F114" s="69">
        <v>5</v>
      </c>
      <c r="G114" s="69">
        <v>5</v>
      </c>
      <c r="H114" s="69"/>
      <c r="I114" s="39">
        <f t="shared" si="3"/>
        <v>1.0012136605629132</v>
      </c>
      <c r="J114" s="4">
        <f t="shared" si="4"/>
        <v>0</v>
      </c>
      <c r="K114" s="76">
        <f t="shared" si="5"/>
        <v>-15.160000000000025</v>
      </c>
    </row>
    <row r="115" spans="1:11" ht="14.5" x14ac:dyDescent="0.35">
      <c r="A115" s="61" t="s">
        <v>119</v>
      </c>
      <c r="B115" s="39">
        <v>1</v>
      </c>
      <c r="C115" s="39">
        <v>1.0638297872340425</v>
      </c>
      <c r="D115" s="132">
        <v>812</v>
      </c>
      <c r="E115" s="132">
        <v>811</v>
      </c>
      <c r="F115" s="70">
        <v>1</v>
      </c>
      <c r="G115" s="70">
        <v>1</v>
      </c>
      <c r="H115" s="70"/>
      <c r="I115" s="39">
        <f t="shared" si="3"/>
        <v>1.0012136605629132</v>
      </c>
      <c r="J115" s="4">
        <f t="shared" si="4"/>
        <v>0</v>
      </c>
      <c r="K115" s="76">
        <f t="shared" si="5"/>
        <v>-47.720000000000027</v>
      </c>
    </row>
    <row r="116" spans="1:11" ht="14.5" x14ac:dyDescent="0.35">
      <c r="A116" s="67" t="s">
        <v>120</v>
      </c>
      <c r="B116" s="68">
        <v>1</v>
      </c>
      <c r="C116" s="68">
        <v>1.0638297872340425</v>
      </c>
      <c r="D116" s="131">
        <v>775</v>
      </c>
      <c r="E116" s="131">
        <v>762</v>
      </c>
      <c r="F116" s="69">
        <v>13</v>
      </c>
      <c r="G116" s="69">
        <v>13</v>
      </c>
      <c r="H116" s="69"/>
      <c r="I116" s="39">
        <f t="shared" si="3"/>
        <v>1.0012136605629132</v>
      </c>
      <c r="J116" s="4">
        <f t="shared" si="4"/>
        <v>0</v>
      </c>
      <c r="K116" s="76">
        <f t="shared" si="5"/>
        <v>-33.5</v>
      </c>
    </row>
    <row r="117" spans="1:11" ht="14.5" x14ac:dyDescent="0.35">
      <c r="A117" s="61" t="s">
        <v>121</v>
      </c>
      <c r="B117" s="39">
        <v>1</v>
      </c>
      <c r="C117" s="39">
        <v>1.0638297872340425</v>
      </c>
      <c r="D117" s="132">
        <v>830</v>
      </c>
      <c r="E117" s="132">
        <v>825</v>
      </c>
      <c r="F117" s="70">
        <v>5</v>
      </c>
      <c r="G117" s="70">
        <v>5</v>
      </c>
      <c r="H117" s="70"/>
      <c r="I117" s="39">
        <f t="shared" si="3"/>
        <v>1.0012136605629132</v>
      </c>
      <c r="J117" s="4">
        <f t="shared" si="4"/>
        <v>0</v>
      </c>
      <c r="K117" s="76">
        <f t="shared" si="5"/>
        <v>-44.800000000000068</v>
      </c>
    </row>
    <row r="118" spans="1:11" ht="14.5" x14ac:dyDescent="0.35">
      <c r="A118" s="67" t="s">
        <v>122</v>
      </c>
      <c r="B118" s="68">
        <v>1</v>
      </c>
      <c r="C118" s="68">
        <v>1.0638297872340425</v>
      </c>
      <c r="D118" s="131">
        <v>448</v>
      </c>
      <c r="E118" s="131">
        <v>448</v>
      </c>
      <c r="F118" s="69"/>
      <c r="G118" s="69"/>
      <c r="H118" s="69"/>
      <c r="I118" s="39">
        <f t="shared" si="3"/>
        <v>1.0012136605629132</v>
      </c>
      <c r="J118" s="4">
        <f t="shared" si="4"/>
        <v>0</v>
      </c>
      <c r="K118" s="76">
        <f t="shared" si="5"/>
        <v>-26.879999999999995</v>
      </c>
    </row>
    <row r="119" spans="1:11" ht="14.5" x14ac:dyDescent="0.35">
      <c r="A119" s="61" t="s">
        <v>123</v>
      </c>
      <c r="B119" s="39">
        <v>1</v>
      </c>
      <c r="C119" s="39">
        <v>1.0638297872340425</v>
      </c>
      <c r="D119" s="132">
        <v>666</v>
      </c>
      <c r="E119" s="132">
        <v>663</v>
      </c>
      <c r="F119" s="70">
        <v>3</v>
      </c>
      <c r="G119" s="70">
        <v>3</v>
      </c>
      <c r="H119" s="70"/>
      <c r="I119" s="39">
        <f t="shared" si="3"/>
        <v>1.0012136605629132</v>
      </c>
      <c r="J119" s="4">
        <f t="shared" si="4"/>
        <v>0</v>
      </c>
      <c r="K119" s="76">
        <f t="shared" si="5"/>
        <v>-36.960000000000036</v>
      </c>
    </row>
    <row r="120" spans="1:11" ht="14.5" x14ac:dyDescent="0.35">
      <c r="A120" s="67" t="s">
        <v>124</v>
      </c>
      <c r="B120" s="68">
        <v>1</v>
      </c>
      <c r="C120" s="68">
        <v>1.0638297872340425</v>
      </c>
      <c r="D120" s="131">
        <v>572</v>
      </c>
      <c r="E120" s="131">
        <v>571</v>
      </c>
      <c r="F120" s="69">
        <v>1</v>
      </c>
      <c r="G120" s="69">
        <v>1</v>
      </c>
      <c r="H120" s="69"/>
      <c r="I120" s="39">
        <f t="shared" si="3"/>
        <v>1.0012136605629132</v>
      </c>
      <c r="J120" s="4">
        <f t="shared" si="4"/>
        <v>0</v>
      </c>
      <c r="K120" s="76">
        <f t="shared" si="5"/>
        <v>-33.32000000000005</v>
      </c>
    </row>
    <row r="121" spans="1:11" ht="14.5" x14ac:dyDescent="0.35">
      <c r="A121" s="61" t="s">
        <v>88</v>
      </c>
      <c r="B121" s="39">
        <v>1</v>
      </c>
      <c r="C121" s="39">
        <v>1.0638297872340425</v>
      </c>
      <c r="D121" s="132">
        <v>509</v>
      </c>
      <c r="E121" s="132">
        <v>509</v>
      </c>
      <c r="F121" s="70"/>
      <c r="G121" s="70"/>
      <c r="H121" s="70"/>
      <c r="I121" s="39">
        <f t="shared" si="3"/>
        <v>1.0012136605629132</v>
      </c>
      <c r="J121" s="4">
        <f t="shared" si="4"/>
        <v>0</v>
      </c>
      <c r="K121" s="76">
        <f t="shared" si="5"/>
        <v>-30.54000000000002</v>
      </c>
    </row>
    <row r="122" spans="1:11" ht="14.5" x14ac:dyDescent="0.35">
      <c r="A122" s="67" t="s">
        <v>125</v>
      </c>
      <c r="B122" s="68">
        <v>1</v>
      </c>
      <c r="C122" s="68">
        <v>1.0638297872340425</v>
      </c>
      <c r="D122" s="131">
        <v>655</v>
      </c>
      <c r="E122" s="131">
        <v>648</v>
      </c>
      <c r="F122" s="69">
        <v>7</v>
      </c>
      <c r="G122" s="69">
        <v>7</v>
      </c>
      <c r="H122" s="69"/>
      <c r="I122" s="39">
        <f t="shared" si="3"/>
        <v>1.0012136605629132</v>
      </c>
      <c r="J122" s="4">
        <f t="shared" si="4"/>
        <v>0</v>
      </c>
      <c r="K122" s="76">
        <f t="shared" si="5"/>
        <v>-32.300000000000068</v>
      </c>
    </row>
    <row r="123" spans="1:11" ht="14.5" x14ac:dyDescent="0.35">
      <c r="A123" s="61" t="s">
        <v>126</v>
      </c>
      <c r="B123" s="39">
        <v>1</v>
      </c>
      <c r="C123" s="39">
        <v>1.0638297872340425</v>
      </c>
      <c r="D123" s="132">
        <v>327</v>
      </c>
      <c r="E123" s="132">
        <v>325</v>
      </c>
      <c r="F123" s="70">
        <v>2</v>
      </c>
      <c r="G123" s="70">
        <v>2</v>
      </c>
      <c r="H123" s="70"/>
      <c r="I123" s="39">
        <f t="shared" si="3"/>
        <v>1.0012136605629132</v>
      </c>
      <c r="J123" s="4">
        <f t="shared" si="4"/>
        <v>0</v>
      </c>
      <c r="K123" s="76">
        <f t="shared" si="5"/>
        <v>-17.620000000000005</v>
      </c>
    </row>
    <row r="124" spans="1:11" ht="14.5" x14ac:dyDescent="0.35">
      <c r="A124" s="67" t="s">
        <v>127</v>
      </c>
      <c r="B124" s="68">
        <v>1</v>
      </c>
      <c r="C124" s="68">
        <v>1.0638297872340425</v>
      </c>
      <c r="D124" s="131">
        <v>223</v>
      </c>
      <c r="E124" s="131">
        <v>222</v>
      </c>
      <c r="F124" s="69">
        <v>1</v>
      </c>
      <c r="G124" s="69">
        <v>1</v>
      </c>
      <c r="H124" s="69"/>
      <c r="I124" s="39">
        <f t="shared" si="3"/>
        <v>1.0012136605629132</v>
      </c>
      <c r="J124" s="4">
        <f t="shared" si="4"/>
        <v>0</v>
      </c>
      <c r="K124" s="76">
        <f t="shared" si="5"/>
        <v>-12.380000000000024</v>
      </c>
    </row>
    <row r="125" spans="1:11" ht="14.5" x14ac:dyDescent="0.35">
      <c r="A125" s="61" t="s">
        <v>128</v>
      </c>
      <c r="B125" s="39">
        <v>0.99835796387520526</v>
      </c>
      <c r="C125" s="39">
        <v>1.0620829402927716</v>
      </c>
      <c r="D125" s="132">
        <v>612</v>
      </c>
      <c r="E125" s="132">
        <v>608</v>
      </c>
      <c r="F125" s="70">
        <v>4</v>
      </c>
      <c r="G125" s="70">
        <v>3</v>
      </c>
      <c r="H125" s="70"/>
      <c r="I125" s="39">
        <f t="shared" si="3"/>
        <v>0.99956963156363099</v>
      </c>
      <c r="J125" s="4">
        <f t="shared" si="4"/>
        <v>0</v>
      </c>
      <c r="K125" s="76">
        <f t="shared" si="5"/>
        <v>-32.720000000000027</v>
      </c>
    </row>
    <row r="126" spans="1:11" ht="14.5" x14ac:dyDescent="0.35">
      <c r="A126" s="67" t="s">
        <v>129</v>
      </c>
      <c r="B126" s="68">
        <v>1</v>
      </c>
      <c r="C126" s="68">
        <v>1.0638297872340425</v>
      </c>
      <c r="D126" s="131">
        <v>689</v>
      </c>
      <c r="E126" s="131">
        <v>689</v>
      </c>
      <c r="F126" s="69"/>
      <c r="G126" s="69"/>
      <c r="H126" s="69"/>
      <c r="I126" s="39">
        <f t="shared" si="3"/>
        <v>1.0012136605629132</v>
      </c>
      <c r="J126" s="4">
        <f t="shared" si="4"/>
        <v>0</v>
      </c>
      <c r="K126" s="76">
        <f t="shared" si="5"/>
        <v>-41.340000000000032</v>
      </c>
    </row>
    <row r="127" spans="1:11" ht="14.5" x14ac:dyDescent="0.35">
      <c r="A127" s="61" t="s">
        <v>130</v>
      </c>
      <c r="B127" s="39">
        <v>1</v>
      </c>
      <c r="C127" s="39">
        <v>1.0638297872340425</v>
      </c>
      <c r="D127" s="132">
        <v>782</v>
      </c>
      <c r="E127" s="132">
        <v>776</v>
      </c>
      <c r="F127" s="70">
        <v>6</v>
      </c>
      <c r="G127" s="70">
        <v>6</v>
      </c>
      <c r="H127" s="70"/>
      <c r="I127" s="39">
        <f t="shared" si="3"/>
        <v>1.0012136605629132</v>
      </c>
      <c r="J127" s="4">
        <f t="shared" si="4"/>
        <v>0</v>
      </c>
      <c r="K127" s="76">
        <f t="shared" si="5"/>
        <v>-40.920000000000073</v>
      </c>
    </row>
    <row r="128" spans="1:11" ht="14.5" x14ac:dyDescent="0.35">
      <c r="A128" s="67" t="s">
        <v>131</v>
      </c>
      <c r="B128" s="68">
        <v>1</v>
      </c>
      <c r="C128" s="68">
        <v>1.0638297872340425</v>
      </c>
      <c r="D128" s="131">
        <v>517</v>
      </c>
      <c r="E128" s="131">
        <v>516</v>
      </c>
      <c r="F128" s="69">
        <v>1</v>
      </c>
      <c r="G128" s="69">
        <v>1</v>
      </c>
      <c r="H128" s="69"/>
      <c r="I128" s="39">
        <f t="shared" si="3"/>
        <v>1.0012136605629132</v>
      </c>
      <c r="J128" s="4">
        <f t="shared" si="4"/>
        <v>0</v>
      </c>
      <c r="K128" s="76">
        <f t="shared" si="5"/>
        <v>-30.020000000000039</v>
      </c>
    </row>
    <row r="129" spans="1:11" ht="14.5" x14ac:dyDescent="0.35">
      <c r="A129" s="61" t="s">
        <v>132</v>
      </c>
      <c r="B129" s="39">
        <v>0.99853157121879588</v>
      </c>
      <c r="C129" s="39">
        <v>1.0622676289561659</v>
      </c>
      <c r="D129" s="132">
        <v>684</v>
      </c>
      <c r="E129" s="132">
        <v>680</v>
      </c>
      <c r="F129" s="70">
        <v>4</v>
      </c>
      <c r="G129" s="70">
        <v>3</v>
      </c>
      <c r="H129" s="70"/>
      <c r="I129" s="39">
        <f t="shared" si="3"/>
        <v>0.99974344960760797</v>
      </c>
      <c r="J129" s="4">
        <f t="shared" si="4"/>
        <v>0</v>
      </c>
      <c r="K129" s="76">
        <f t="shared" si="5"/>
        <v>-37.040000000000077</v>
      </c>
    </row>
    <row r="130" spans="1:11" ht="14.5" x14ac:dyDescent="0.35">
      <c r="A130" s="67" t="s">
        <v>133</v>
      </c>
      <c r="B130" s="68">
        <v>1</v>
      </c>
      <c r="C130" s="68">
        <v>1.0638297872340425</v>
      </c>
      <c r="D130" s="131">
        <v>556</v>
      </c>
      <c r="E130" s="131">
        <v>551</v>
      </c>
      <c r="F130" s="69">
        <v>5</v>
      </c>
      <c r="G130" s="69">
        <v>5</v>
      </c>
      <c r="H130" s="69"/>
      <c r="I130" s="39">
        <f t="shared" si="3"/>
        <v>1.0012136605629132</v>
      </c>
      <c r="J130" s="4">
        <f t="shared" si="4"/>
        <v>0</v>
      </c>
      <c r="K130" s="76">
        <f t="shared" si="5"/>
        <v>-28.360000000000014</v>
      </c>
    </row>
    <row r="131" spans="1:11" ht="14.5" x14ac:dyDescent="0.35">
      <c r="A131" s="61" t="s">
        <v>134</v>
      </c>
      <c r="B131" s="39">
        <v>1</v>
      </c>
      <c r="C131" s="39">
        <v>1.0638297872340425</v>
      </c>
      <c r="D131" s="132">
        <v>666</v>
      </c>
      <c r="E131" s="132">
        <v>664</v>
      </c>
      <c r="F131" s="70">
        <v>2</v>
      </c>
      <c r="G131" s="70">
        <v>2</v>
      </c>
      <c r="H131" s="70"/>
      <c r="I131" s="39">
        <f t="shared" ref="I131:I194" si="6">C131/C$219</f>
        <v>1.0012136605629132</v>
      </c>
      <c r="J131" s="4">
        <f t="shared" ref="J131:J194" si="7">ROUNDUP(IF(K131&lt;0,0,K131),0)</f>
        <v>0</v>
      </c>
      <c r="K131" s="76">
        <f t="shared" ref="K131:K194" si="8">(D131*0.94)-E131</f>
        <v>-37.960000000000036</v>
      </c>
    </row>
    <row r="132" spans="1:11" ht="14.5" x14ac:dyDescent="0.35">
      <c r="A132" s="67" t="s">
        <v>89</v>
      </c>
      <c r="B132" s="68">
        <v>1</v>
      </c>
      <c r="C132" s="68">
        <v>1.0638297872340425</v>
      </c>
      <c r="D132" s="131">
        <v>249</v>
      </c>
      <c r="E132" s="131">
        <v>247</v>
      </c>
      <c r="F132" s="69">
        <v>2</v>
      </c>
      <c r="G132" s="69">
        <v>2</v>
      </c>
      <c r="H132" s="69"/>
      <c r="I132" s="39">
        <f t="shared" si="6"/>
        <v>1.0012136605629132</v>
      </c>
      <c r="J132" s="4">
        <f t="shared" si="7"/>
        <v>0</v>
      </c>
      <c r="K132" s="76">
        <f t="shared" si="8"/>
        <v>-12.940000000000026</v>
      </c>
    </row>
    <row r="133" spans="1:11" ht="14.5" x14ac:dyDescent="0.35">
      <c r="A133" s="61" t="s">
        <v>135</v>
      </c>
      <c r="B133" s="39">
        <v>1</v>
      </c>
      <c r="C133" s="39">
        <v>1.0638297872340425</v>
      </c>
      <c r="D133" s="132">
        <v>1092</v>
      </c>
      <c r="E133" s="132">
        <v>1089</v>
      </c>
      <c r="F133" s="70">
        <v>3</v>
      </c>
      <c r="G133" s="70">
        <v>3</v>
      </c>
      <c r="H133" s="70"/>
      <c r="I133" s="39">
        <f t="shared" si="6"/>
        <v>1.0012136605629132</v>
      </c>
      <c r="J133" s="4">
        <f t="shared" si="7"/>
        <v>0</v>
      </c>
      <c r="K133" s="76">
        <f t="shared" si="8"/>
        <v>-62.519999999999982</v>
      </c>
    </row>
    <row r="134" spans="1:11" ht="14.5" x14ac:dyDescent="0.35">
      <c r="A134" s="67" t="s">
        <v>136</v>
      </c>
      <c r="B134" s="68">
        <v>1</v>
      </c>
      <c r="C134" s="68">
        <v>1.0638297872340425</v>
      </c>
      <c r="D134" s="131">
        <v>985</v>
      </c>
      <c r="E134" s="131">
        <v>982</v>
      </c>
      <c r="F134" s="69">
        <v>3</v>
      </c>
      <c r="G134" s="69">
        <v>3</v>
      </c>
      <c r="H134" s="69"/>
      <c r="I134" s="39">
        <f t="shared" si="6"/>
        <v>1.0012136605629132</v>
      </c>
      <c r="J134" s="4">
        <f t="shared" si="7"/>
        <v>0</v>
      </c>
      <c r="K134" s="76">
        <f t="shared" si="8"/>
        <v>-56.100000000000023</v>
      </c>
    </row>
    <row r="135" spans="1:11" ht="14.5" x14ac:dyDescent="0.35">
      <c r="A135" s="61" t="s">
        <v>137</v>
      </c>
      <c r="B135" s="39">
        <v>1</v>
      </c>
      <c r="C135" s="39">
        <v>1.0638297872340425</v>
      </c>
      <c r="D135" s="132">
        <v>354</v>
      </c>
      <c r="E135" s="132">
        <v>354</v>
      </c>
      <c r="F135" s="70"/>
      <c r="G135" s="70"/>
      <c r="H135" s="70"/>
      <c r="I135" s="39">
        <f t="shared" si="6"/>
        <v>1.0012136605629132</v>
      </c>
      <c r="J135" s="4">
        <f t="shared" si="7"/>
        <v>0</v>
      </c>
      <c r="K135" s="76">
        <f t="shared" si="8"/>
        <v>-21.240000000000009</v>
      </c>
    </row>
    <row r="136" spans="1:11" ht="14.5" x14ac:dyDescent="0.35">
      <c r="A136" s="67" t="s">
        <v>138</v>
      </c>
      <c r="B136" s="68">
        <v>1</v>
      </c>
      <c r="C136" s="68">
        <v>1.0638297872340425</v>
      </c>
      <c r="D136" s="131">
        <v>313</v>
      </c>
      <c r="E136" s="131">
        <v>310</v>
      </c>
      <c r="F136" s="69">
        <v>3</v>
      </c>
      <c r="G136" s="69">
        <v>3</v>
      </c>
      <c r="H136" s="69"/>
      <c r="I136" s="39">
        <f t="shared" si="6"/>
        <v>1.0012136605629132</v>
      </c>
      <c r="J136" s="4">
        <f t="shared" si="7"/>
        <v>0</v>
      </c>
      <c r="K136" s="76">
        <f t="shared" si="8"/>
        <v>-15.78000000000003</v>
      </c>
    </row>
    <row r="137" spans="1:11" ht="14.5" x14ac:dyDescent="0.35">
      <c r="A137" s="61" t="s">
        <v>139</v>
      </c>
      <c r="B137" s="39">
        <v>1</v>
      </c>
      <c r="C137" s="39">
        <v>1.0638297872340425</v>
      </c>
      <c r="D137" s="132">
        <v>603</v>
      </c>
      <c r="E137" s="132">
        <v>602</v>
      </c>
      <c r="F137" s="70">
        <v>1</v>
      </c>
      <c r="G137" s="70">
        <v>1</v>
      </c>
      <c r="H137" s="70"/>
      <c r="I137" s="39">
        <f t="shared" si="6"/>
        <v>1.0012136605629132</v>
      </c>
      <c r="J137" s="4">
        <f t="shared" si="7"/>
        <v>0</v>
      </c>
      <c r="K137" s="76">
        <f t="shared" si="8"/>
        <v>-35.180000000000064</v>
      </c>
    </row>
    <row r="138" spans="1:11" ht="14.5" x14ac:dyDescent="0.35">
      <c r="A138" s="67" t="s">
        <v>140</v>
      </c>
      <c r="B138" s="68">
        <v>1</v>
      </c>
      <c r="C138" s="68">
        <v>1.0638297872340425</v>
      </c>
      <c r="D138" s="131">
        <v>440</v>
      </c>
      <c r="E138" s="131">
        <v>435</v>
      </c>
      <c r="F138" s="69">
        <v>5</v>
      </c>
      <c r="G138" s="69">
        <v>5</v>
      </c>
      <c r="H138" s="69"/>
      <c r="I138" s="39">
        <f t="shared" si="6"/>
        <v>1.0012136605629132</v>
      </c>
      <c r="J138" s="4">
        <f t="shared" si="7"/>
        <v>0</v>
      </c>
      <c r="K138" s="76">
        <f t="shared" si="8"/>
        <v>-21.400000000000034</v>
      </c>
    </row>
    <row r="139" spans="1:11" ht="14.5" x14ac:dyDescent="0.35">
      <c r="A139" s="61" t="s">
        <v>141</v>
      </c>
      <c r="B139" s="39">
        <v>0.99897645854657113</v>
      </c>
      <c r="C139" s="39">
        <v>1.0627409133474162</v>
      </c>
      <c r="D139" s="132">
        <v>980</v>
      </c>
      <c r="E139" s="132">
        <v>976</v>
      </c>
      <c r="F139" s="70">
        <v>4</v>
      </c>
      <c r="G139" s="70">
        <v>3</v>
      </c>
      <c r="H139" s="70"/>
      <c r="I139" s="39">
        <f t="shared" si="6"/>
        <v>1.000188876877588</v>
      </c>
      <c r="J139" s="4">
        <f t="shared" si="7"/>
        <v>0</v>
      </c>
      <c r="K139" s="76">
        <f t="shared" si="8"/>
        <v>-54.800000000000068</v>
      </c>
    </row>
    <row r="140" spans="1:11" ht="14.5" x14ac:dyDescent="0.35">
      <c r="A140" s="67" t="s">
        <v>142</v>
      </c>
      <c r="B140" s="68">
        <v>1</v>
      </c>
      <c r="C140" s="68">
        <v>1.0638297872340425</v>
      </c>
      <c r="D140" s="131">
        <v>979</v>
      </c>
      <c r="E140" s="131">
        <v>974</v>
      </c>
      <c r="F140" s="69">
        <v>5</v>
      </c>
      <c r="G140" s="69">
        <v>5</v>
      </c>
      <c r="H140" s="69"/>
      <c r="I140" s="39">
        <f t="shared" si="6"/>
        <v>1.0012136605629132</v>
      </c>
      <c r="J140" s="4">
        <f t="shared" si="7"/>
        <v>0</v>
      </c>
      <c r="K140" s="76">
        <f t="shared" si="8"/>
        <v>-53.740000000000009</v>
      </c>
    </row>
    <row r="141" spans="1:11" ht="14.5" x14ac:dyDescent="0.35">
      <c r="A141" s="61" t="s">
        <v>143</v>
      </c>
      <c r="B141" s="39">
        <v>0.99004524886877832</v>
      </c>
      <c r="C141" s="39">
        <v>1.0532396264561472</v>
      </c>
      <c r="D141" s="132">
        <v>1113</v>
      </c>
      <c r="E141" s="132">
        <v>1094</v>
      </c>
      <c r="F141" s="70">
        <v>19</v>
      </c>
      <c r="G141" s="70">
        <v>8</v>
      </c>
      <c r="H141" s="70"/>
      <c r="I141" s="39">
        <f t="shared" si="6"/>
        <v>0.99124682774283002</v>
      </c>
      <c r="J141" s="4">
        <f t="shared" si="7"/>
        <v>0</v>
      </c>
      <c r="K141" s="76">
        <f t="shared" si="8"/>
        <v>-47.779999999999973</v>
      </c>
    </row>
    <row r="142" spans="1:11" ht="14.5" x14ac:dyDescent="0.35">
      <c r="A142" s="67" t="s">
        <v>144</v>
      </c>
      <c r="B142" s="68">
        <v>1</v>
      </c>
      <c r="C142" s="68">
        <v>1.0638297872340425</v>
      </c>
      <c r="D142" s="131">
        <v>540</v>
      </c>
      <c r="E142" s="131">
        <v>539</v>
      </c>
      <c r="F142" s="69">
        <v>1</v>
      </c>
      <c r="G142" s="69">
        <v>1</v>
      </c>
      <c r="H142" s="69"/>
      <c r="I142" s="39">
        <f t="shared" si="6"/>
        <v>1.0012136605629132</v>
      </c>
      <c r="J142" s="4">
        <f t="shared" si="7"/>
        <v>0</v>
      </c>
      <c r="K142" s="76">
        <f t="shared" si="8"/>
        <v>-31.400000000000034</v>
      </c>
    </row>
    <row r="143" spans="1:11" ht="14.5" x14ac:dyDescent="0.35">
      <c r="A143" s="61" t="s">
        <v>90</v>
      </c>
      <c r="B143" s="39">
        <v>1</v>
      </c>
      <c r="C143" s="39">
        <v>1.0638297872340425</v>
      </c>
      <c r="D143" s="132">
        <v>523</v>
      </c>
      <c r="E143" s="132">
        <v>523</v>
      </c>
      <c r="F143" s="70"/>
      <c r="G143" s="70"/>
      <c r="H143" s="70"/>
      <c r="I143" s="39">
        <f t="shared" si="6"/>
        <v>1.0012136605629132</v>
      </c>
      <c r="J143" s="4">
        <f t="shared" si="7"/>
        <v>0</v>
      </c>
      <c r="K143" s="76">
        <f t="shared" si="8"/>
        <v>-31.380000000000052</v>
      </c>
    </row>
    <row r="144" spans="1:11" ht="14.5" x14ac:dyDescent="0.35">
      <c r="A144" s="67" t="s">
        <v>145</v>
      </c>
      <c r="B144" s="68">
        <v>1</v>
      </c>
      <c r="C144" s="68">
        <v>1.0638297872340425</v>
      </c>
      <c r="D144" s="131">
        <v>764</v>
      </c>
      <c r="E144" s="131">
        <v>762</v>
      </c>
      <c r="F144" s="69">
        <v>2</v>
      </c>
      <c r="G144" s="69">
        <v>2</v>
      </c>
      <c r="H144" s="69"/>
      <c r="I144" s="39">
        <f t="shared" si="6"/>
        <v>1.0012136605629132</v>
      </c>
      <c r="J144" s="4">
        <f t="shared" si="7"/>
        <v>0</v>
      </c>
      <c r="K144" s="76">
        <f t="shared" si="8"/>
        <v>-43.840000000000032</v>
      </c>
    </row>
    <row r="145" spans="1:11" ht="14.5" x14ac:dyDescent="0.35">
      <c r="A145" s="61" t="s">
        <v>146</v>
      </c>
      <c r="B145" s="39">
        <v>1</v>
      </c>
      <c r="C145" s="39">
        <v>1.0638297872340425</v>
      </c>
      <c r="D145" s="132">
        <v>421</v>
      </c>
      <c r="E145" s="132">
        <v>421</v>
      </c>
      <c r="F145" s="70"/>
      <c r="G145" s="70"/>
      <c r="H145" s="70"/>
      <c r="I145" s="39">
        <f t="shared" si="6"/>
        <v>1.0012136605629132</v>
      </c>
      <c r="J145" s="4">
        <f t="shared" si="7"/>
        <v>0</v>
      </c>
      <c r="K145" s="76">
        <f t="shared" si="8"/>
        <v>-25.260000000000048</v>
      </c>
    </row>
    <row r="146" spans="1:11" ht="14.5" x14ac:dyDescent="0.35">
      <c r="A146" s="67" t="s">
        <v>147</v>
      </c>
      <c r="B146" s="68">
        <v>1</v>
      </c>
      <c r="C146" s="68">
        <v>1.0638297872340425</v>
      </c>
      <c r="D146" s="131">
        <v>819</v>
      </c>
      <c r="E146" s="131">
        <v>818</v>
      </c>
      <c r="F146" s="69">
        <v>1</v>
      </c>
      <c r="G146" s="69">
        <v>1</v>
      </c>
      <c r="H146" s="69"/>
      <c r="I146" s="39">
        <f t="shared" si="6"/>
        <v>1.0012136605629132</v>
      </c>
      <c r="J146" s="4">
        <f t="shared" si="7"/>
        <v>0</v>
      </c>
      <c r="K146" s="76">
        <f t="shared" si="8"/>
        <v>-48.1400000000001</v>
      </c>
    </row>
    <row r="147" spans="1:11" ht="14.5" x14ac:dyDescent="0.35">
      <c r="A147" s="61" t="s">
        <v>148</v>
      </c>
      <c r="B147" s="39">
        <v>1</v>
      </c>
      <c r="C147" s="39">
        <v>1.0638297872340425</v>
      </c>
      <c r="D147" s="132">
        <v>188</v>
      </c>
      <c r="E147" s="132">
        <v>188</v>
      </c>
      <c r="F147" s="70"/>
      <c r="G147" s="70"/>
      <c r="H147" s="70"/>
      <c r="I147" s="39">
        <f t="shared" si="6"/>
        <v>1.0012136605629132</v>
      </c>
      <c r="J147" s="4">
        <f t="shared" si="7"/>
        <v>0</v>
      </c>
      <c r="K147" s="76">
        <f t="shared" si="8"/>
        <v>-11.280000000000001</v>
      </c>
    </row>
    <row r="148" spans="1:11" ht="14.5" x14ac:dyDescent="0.35">
      <c r="A148" s="67" t="s">
        <v>149</v>
      </c>
      <c r="B148" s="68">
        <v>0.99876543209876545</v>
      </c>
      <c r="C148" s="68">
        <v>1.0625164171263464</v>
      </c>
      <c r="D148" s="131">
        <v>814</v>
      </c>
      <c r="E148" s="131">
        <v>809</v>
      </c>
      <c r="F148" s="69">
        <v>5</v>
      </c>
      <c r="G148" s="69">
        <v>4</v>
      </c>
      <c r="H148" s="69"/>
      <c r="I148" s="39">
        <f t="shared" si="6"/>
        <v>0.99997759431530486</v>
      </c>
      <c r="J148" s="4">
        <f t="shared" si="7"/>
        <v>0</v>
      </c>
      <c r="K148" s="76">
        <f t="shared" si="8"/>
        <v>-43.840000000000032</v>
      </c>
    </row>
    <row r="149" spans="1:11" ht="14.5" x14ac:dyDescent="0.35">
      <c r="A149" s="61" t="s">
        <v>150</v>
      </c>
      <c r="B149" s="39">
        <v>1</v>
      </c>
      <c r="C149" s="39">
        <v>1.0638297872340425</v>
      </c>
      <c r="D149" s="132">
        <v>614</v>
      </c>
      <c r="E149" s="132">
        <v>614</v>
      </c>
      <c r="F149" s="70"/>
      <c r="G149" s="70"/>
      <c r="H149" s="70"/>
      <c r="I149" s="39">
        <f t="shared" si="6"/>
        <v>1.0012136605629132</v>
      </c>
      <c r="J149" s="4">
        <f t="shared" si="7"/>
        <v>0</v>
      </c>
      <c r="K149" s="76">
        <f t="shared" si="8"/>
        <v>-36.840000000000032</v>
      </c>
    </row>
    <row r="150" spans="1:11" ht="14.5" x14ac:dyDescent="0.35">
      <c r="A150" s="67" t="s">
        <v>151</v>
      </c>
      <c r="B150" s="68">
        <v>0.99846977811782711</v>
      </c>
      <c r="C150" s="68">
        <v>1.0622018916147098</v>
      </c>
      <c r="D150" s="131">
        <v>1310</v>
      </c>
      <c r="E150" s="131">
        <v>1305</v>
      </c>
      <c r="F150" s="69">
        <v>5</v>
      </c>
      <c r="G150" s="69">
        <v>3</v>
      </c>
      <c r="H150" s="69"/>
      <c r="I150" s="39">
        <f t="shared" si="6"/>
        <v>0.99968158151078956</v>
      </c>
      <c r="J150" s="4">
        <f t="shared" si="7"/>
        <v>0</v>
      </c>
      <c r="K150" s="76">
        <f t="shared" si="8"/>
        <v>-73.600000000000136</v>
      </c>
    </row>
    <row r="151" spans="1:11" ht="14.5" x14ac:dyDescent="0.35">
      <c r="A151" s="61" t="s">
        <v>152</v>
      </c>
      <c r="B151" s="39">
        <v>1</v>
      </c>
      <c r="C151" s="39">
        <v>1.0638297872340425</v>
      </c>
      <c r="D151" s="132">
        <v>569</v>
      </c>
      <c r="E151" s="132">
        <v>564</v>
      </c>
      <c r="F151" s="70">
        <v>5</v>
      </c>
      <c r="G151" s="70">
        <v>5</v>
      </c>
      <c r="H151" s="70"/>
      <c r="I151" s="39">
        <f t="shared" si="6"/>
        <v>1.0012136605629132</v>
      </c>
      <c r="J151" s="4">
        <f t="shared" si="7"/>
        <v>0</v>
      </c>
      <c r="K151" s="76">
        <f t="shared" si="8"/>
        <v>-29.139999999999986</v>
      </c>
    </row>
    <row r="152" spans="1:11" ht="14.5" x14ac:dyDescent="0.35">
      <c r="A152" s="67" t="s">
        <v>153</v>
      </c>
      <c r="B152" s="68">
        <v>1</v>
      </c>
      <c r="C152" s="68">
        <v>1.0638297872340425</v>
      </c>
      <c r="D152" s="131">
        <v>457</v>
      </c>
      <c r="E152" s="131">
        <v>457</v>
      </c>
      <c r="F152" s="69"/>
      <c r="G152" s="69"/>
      <c r="H152" s="69"/>
      <c r="I152" s="39">
        <f t="shared" si="6"/>
        <v>1.0012136605629132</v>
      </c>
      <c r="J152" s="4">
        <f t="shared" si="7"/>
        <v>0</v>
      </c>
      <c r="K152" s="76">
        <f t="shared" si="8"/>
        <v>-27.420000000000016</v>
      </c>
    </row>
    <row r="153" spans="1:11" ht="14.5" x14ac:dyDescent="0.35">
      <c r="A153" s="61" t="s">
        <v>154</v>
      </c>
      <c r="B153" s="39">
        <v>1</v>
      </c>
      <c r="C153" s="39">
        <v>1.0638297872340425</v>
      </c>
      <c r="D153" s="132">
        <v>530</v>
      </c>
      <c r="E153" s="132">
        <v>528</v>
      </c>
      <c r="F153" s="70">
        <v>2</v>
      </c>
      <c r="G153" s="70">
        <v>2</v>
      </c>
      <c r="H153" s="70"/>
      <c r="I153" s="39">
        <f t="shared" si="6"/>
        <v>1.0012136605629132</v>
      </c>
      <c r="J153" s="4">
        <f t="shared" si="7"/>
        <v>0</v>
      </c>
      <c r="K153" s="76">
        <f t="shared" si="8"/>
        <v>-29.800000000000011</v>
      </c>
    </row>
    <row r="154" spans="1:11" ht="14.5" x14ac:dyDescent="0.35">
      <c r="A154" s="67" t="s">
        <v>91</v>
      </c>
      <c r="B154" s="68">
        <v>1</v>
      </c>
      <c r="C154" s="68">
        <v>1.0638297872340425</v>
      </c>
      <c r="D154" s="131">
        <v>466</v>
      </c>
      <c r="E154" s="131">
        <v>464</v>
      </c>
      <c r="F154" s="69">
        <v>2</v>
      </c>
      <c r="G154" s="69">
        <v>2</v>
      </c>
      <c r="H154" s="69"/>
      <c r="I154" s="39">
        <f t="shared" si="6"/>
        <v>1.0012136605629132</v>
      </c>
      <c r="J154" s="4">
        <f t="shared" si="7"/>
        <v>0</v>
      </c>
      <c r="K154" s="76">
        <f t="shared" si="8"/>
        <v>-25.960000000000036</v>
      </c>
    </row>
    <row r="155" spans="1:11" ht="14.5" x14ac:dyDescent="0.35">
      <c r="A155" s="61" t="s">
        <v>155</v>
      </c>
      <c r="B155" s="39">
        <v>1</v>
      </c>
      <c r="C155" s="39">
        <v>1.0638297872340425</v>
      </c>
      <c r="D155" s="132">
        <v>537</v>
      </c>
      <c r="E155" s="132">
        <v>536</v>
      </c>
      <c r="F155" s="70">
        <v>1</v>
      </c>
      <c r="G155" s="70">
        <v>1</v>
      </c>
      <c r="H155" s="70"/>
      <c r="I155" s="39">
        <f t="shared" si="6"/>
        <v>1.0012136605629132</v>
      </c>
      <c r="J155" s="4">
        <f t="shared" si="7"/>
        <v>0</v>
      </c>
      <c r="K155" s="76">
        <f t="shared" si="8"/>
        <v>-31.220000000000027</v>
      </c>
    </row>
    <row r="156" spans="1:11" ht="14.5" x14ac:dyDescent="0.35">
      <c r="A156" s="67" t="s">
        <v>156</v>
      </c>
      <c r="B156" s="68">
        <v>1</v>
      </c>
      <c r="C156" s="68">
        <v>1.0638297872340425</v>
      </c>
      <c r="D156" s="131">
        <v>928</v>
      </c>
      <c r="E156" s="131">
        <v>925</v>
      </c>
      <c r="F156" s="69">
        <v>3</v>
      </c>
      <c r="G156" s="69">
        <v>3</v>
      </c>
      <c r="H156" s="69"/>
      <c r="I156" s="39">
        <f t="shared" si="6"/>
        <v>1.0012136605629132</v>
      </c>
      <c r="J156" s="4">
        <f t="shared" si="7"/>
        <v>0</v>
      </c>
      <c r="K156" s="76">
        <f t="shared" si="8"/>
        <v>-52.680000000000064</v>
      </c>
    </row>
    <row r="157" spans="1:11" ht="14.5" x14ac:dyDescent="0.35">
      <c r="A157" s="61" t="s">
        <v>157</v>
      </c>
      <c r="B157" s="39">
        <v>0.99513381995133821</v>
      </c>
      <c r="C157" s="39">
        <v>1.0586529999482321</v>
      </c>
      <c r="D157" s="132">
        <v>1237</v>
      </c>
      <c r="E157" s="132">
        <v>1227</v>
      </c>
      <c r="F157" s="70">
        <v>10</v>
      </c>
      <c r="G157" s="70">
        <v>4</v>
      </c>
      <c r="H157" s="70"/>
      <c r="I157" s="39">
        <f t="shared" si="6"/>
        <v>0.99634157462343431</v>
      </c>
      <c r="J157" s="4">
        <f t="shared" si="7"/>
        <v>0</v>
      </c>
      <c r="K157" s="76">
        <f t="shared" si="8"/>
        <v>-64.220000000000027</v>
      </c>
    </row>
    <row r="158" spans="1:11" ht="14.5" x14ac:dyDescent="0.35">
      <c r="A158" s="67" t="s">
        <v>158</v>
      </c>
      <c r="B158" s="68">
        <v>1</v>
      </c>
      <c r="C158" s="68">
        <v>1.0638297872340425</v>
      </c>
      <c r="D158" s="131">
        <v>988</v>
      </c>
      <c r="E158" s="131">
        <v>987</v>
      </c>
      <c r="F158" s="69">
        <v>1</v>
      </c>
      <c r="G158" s="69">
        <v>1</v>
      </c>
      <c r="H158" s="69"/>
      <c r="I158" s="39">
        <f t="shared" si="6"/>
        <v>1.0012136605629132</v>
      </c>
      <c r="J158" s="4">
        <f t="shared" si="7"/>
        <v>0</v>
      </c>
      <c r="K158" s="76">
        <f t="shared" si="8"/>
        <v>-58.280000000000086</v>
      </c>
    </row>
    <row r="159" spans="1:11" ht="14.5" x14ac:dyDescent="0.35">
      <c r="A159" s="61" t="s">
        <v>159</v>
      </c>
      <c r="B159" s="39">
        <v>1</v>
      </c>
      <c r="C159" s="39">
        <v>1.0638297872340425</v>
      </c>
      <c r="D159" s="132">
        <v>510</v>
      </c>
      <c r="E159" s="132">
        <v>509</v>
      </c>
      <c r="F159" s="70">
        <v>1</v>
      </c>
      <c r="G159" s="70">
        <v>1</v>
      </c>
      <c r="H159" s="70"/>
      <c r="I159" s="39">
        <f t="shared" si="6"/>
        <v>1.0012136605629132</v>
      </c>
      <c r="J159" s="4">
        <f t="shared" si="7"/>
        <v>0</v>
      </c>
      <c r="K159" s="76">
        <f t="shared" si="8"/>
        <v>-29.600000000000023</v>
      </c>
    </row>
    <row r="160" spans="1:11" ht="14.5" x14ac:dyDescent="0.35">
      <c r="A160" s="67" t="s">
        <v>160</v>
      </c>
      <c r="B160" s="68">
        <v>0.99713261648745521</v>
      </c>
      <c r="C160" s="68">
        <v>1.0607793792419737</v>
      </c>
      <c r="D160" s="131">
        <v>1408</v>
      </c>
      <c r="E160" s="131">
        <v>1391</v>
      </c>
      <c r="F160" s="69">
        <v>17</v>
      </c>
      <c r="G160" s="69">
        <v>13</v>
      </c>
      <c r="H160" s="69"/>
      <c r="I160" s="39">
        <f t="shared" si="6"/>
        <v>0.99834279702008066</v>
      </c>
      <c r="J160" s="4">
        <f t="shared" si="7"/>
        <v>0</v>
      </c>
      <c r="K160" s="76">
        <f t="shared" si="8"/>
        <v>-67.480000000000018</v>
      </c>
    </row>
    <row r="161" spans="1:11" ht="14.5" x14ac:dyDescent="0.35">
      <c r="A161" s="61" t="s">
        <v>161</v>
      </c>
      <c r="B161" s="39">
        <v>1</v>
      </c>
      <c r="C161" s="39">
        <v>1.0638297872340425</v>
      </c>
      <c r="D161" s="132">
        <v>554</v>
      </c>
      <c r="E161" s="132">
        <v>553</v>
      </c>
      <c r="F161" s="70">
        <v>1</v>
      </c>
      <c r="G161" s="70">
        <v>1</v>
      </c>
      <c r="H161" s="70"/>
      <c r="I161" s="39">
        <f t="shared" si="6"/>
        <v>1.0012136605629132</v>
      </c>
      <c r="J161" s="4">
        <f t="shared" si="7"/>
        <v>0</v>
      </c>
      <c r="K161" s="76">
        <f t="shared" si="8"/>
        <v>-32.240000000000009</v>
      </c>
    </row>
    <row r="162" spans="1:11" ht="14.5" x14ac:dyDescent="0.35">
      <c r="A162" s="67" t="s">
        <v>162</v>
      </c>
      <c r="B162" s="68">
        <v>0.99668874172185429</v>
      </c>
      <c r="C162" s="68">
        <v>1.0603071720445258</v>
      </c>
      <c r="D162" s="131">
        <v>909</v>
      </c>
      <c r="E162" s="131">
        <v>903</v>
      </c>
      <c r="F162" s="69">
        <v>6</v>
      </c>
      <c r="G162" s="69">
        <v>3</v>
      </c>
      <c r="H162" s="69"/>
      <c r="I162" s="39">
        <f t="shared" si="6"/>
        <v>0.99789838354118177</v>
      </c>
      <c r="J162" s="4">
        <f t="shared" si="7"/>
        <v>0</v>
      </c>
      <c r="K162" s="76">
        <f t="shared" si="8"/>
        <v>-48.540000000000077</v>
      </c>
    </row>
    <row r="163" spans="1:11" ht="14.5" x14ac:dyDescent="0.35">
      <c r="A163" s="61" t="s">
        <v>163</v>
      </c>
      <c r="B163" s="39">
        <v>0.9983948635634029</v>
      </c>
      <c r="C163" s="39">
        <v>1.062122195280216</v>
      </c>
      <c r="D163" s="132">
        <v>626</v>
      </c>
      <c r="E163" s="132">
        <v>622</v>
      </c>
      <c r="F163" s="70">
        <v>4</v>
      </c>
      <c r="G163" s="70">
        <v>3</v>
      </c>
      <c r="H163" s="70"/>
      <c r="I163" s="39">
        <f t="shared" si="6"/>
        <v>0.99960657603552505</v>
      </c>
      <c r="J163" s="4">
        <f t="shared" si="7"/>
        <v>0</v>
      </c>
      <c r="K163" s="76">
        <f t="shared" si="8"/>
        <v>-33.560000000000059</v>
      </c>
    </row>
    <row r="164" spans="1:11" ht="14.5" x14ac:dyDescent="0.35">
      <c r="A164" s="67" t="s">
        <v>164</v>
      </c>
      <c r="B164" s="68">
        <v>1</v>
      </c>
      <c r="C164" s="68">
        <v>1.0638297872340425</v>
      </c>
      <c r="D164" s="131">
        <v>667</v>
      </c>
      <c r="E164" s="131">
        <v>663</v>
      </c>
      <c r="F164" s="69">
        <v>4</v>
      </c>
      <c r="G164" s="69">
        <v>4</v>
      </c>
      <c r="H164" s="69"/>
      <c r="I164" s="39">
        <f t="shared" si="6"/>
        <v>1.0012136605629132</v>
      </c>
      <c r="J164" s="4">
        <f t="shared" si="7"/>
        <v>0</v>
      </c>
      <c r="K164" s="76">
        <f t="shared" si="8"/>
        <v>-36.019999999999982</v>
      </c>
    </row>
    <row r="165" spans="1:11" ht="14.5" x14ac:dyDescent="0.35">
      <c r="A165" s="61" t="s">
        <v>92</v>
      </c>
      <c r="B165" s="39">
        <v>1</v>
      </c>
      <c r="C165" s="39">
        <v>1.0638297872340425</v>
      </c>
      <c r="D165" s="132">
        <v>774</v>
      </c>
      <c r="E165" s="132">
        <v>770</v>
      </c>
      <c r="F165" s="70">
        <v>4</v>
      </c>
      <c r="G165" s="70">
        <v>4</v>
      </c>
      <c r="H165" s="70"/>
      <c r="I165" s="39">
        <f t="shared" si="6"/>
        <v>1.0012136605629132</v>
      </c>
      <c r="J165" s="4">
        <f t="shared" si="7"/>
        <v>0</v>
      </c>
      <c r="K165" s="76">
        <f t="shared" si="8"/>
        <v>-42.440000000000055</v>
      </c>
    </row>
    <row r="166" spans="1:11" ht="14.5" x14ac:dyDescent="0.35">
      <c r="A166" s="67" t="s">
        <v>165</v>
      </c>
      <c r="B166" s="68">
        <v>1</v>
      </c>
      <c r="C166" s="68">
        <v>1.0638297872340425</v>
      </c>
      <c r="D166" s="131">
        <v>707</v>
      </c>
      <c r="E166" s="131">
        <v>706</v>
      </c>
      <c r="F166" s="69">
        <v>1</v>
      </c>
      <c r="G166" s="69">
        <v>1</v>
      </c>
      <c r="H166" s="69"/>
      <c r="I166" s="39">
        <f t="shared" si="6"/>
        <v>1.0012136605629132</v>
      </c>
      <c r="J166" s="4">
        <f t="shared" si="7"/>
        <v>0</v>
      </c>
      <c r="K166" s="76">
        <f t="shared" si="8"/>
        <v>-41.420000000000073</v>
      </c>
    </row>
    <row r="167" spans="1:11" ht="14.5" x14ac:dyDescent="0.35">
      <c r="A167" s="61" t="s">
        <v>166</v>
      </c>
      <c r="B167" s="39">
        <v>1</v>
      </c>
      <c r="C167" s="39">
        <v>1.0638297872340425</v>
      </c>
      <c r="D167" s="132">
        <v>754</v>
      </c>
      <c r="E167" s="132">
        <v>751</v>
      </c>
      <c r="F167" s="70">
        <v>3</v>
      </c>
      <c r="G167" s="70">
        <v>3</v>
      </c>
      <c r="H167" s="70"/>
      <c r="I167" s="39">
        <f t="shared" si="6"/>
        <v>1.0012136605629132</v>
      </c>
      <c r="J167" s="4">
        <f t="shared" si="7"/>
        <v>0</v>
      </c>
      <c r="K167" s="76">
        <f t="shared" si="8"/>
        <v>-42.240000000000009</v>
      </c>
    </row>
    <row r="168" spans="1:11" ht="14.5" x14ac:dyDescent="0.35">
      <c r="A168" s="67" t="s">
        <v>167</v>
      </c>
      <c r="B168" s="68">
        <v>1</v>
      </c>
      <c r="C168" s="68">
        <v>1.0638297872340425</v>
      </c>
      <c r="D168" s="131">
        <v>1241</v>
      </c>
      <c r="E168" s="131">
        <v>1235</v>
      </c>
      <c r="F168" s="69">
        <v>6</v>
      </c>
      <c r="G168" s="69">
        <v>6</v>
      </c>
      <c r="H168" s="69"/>
      <c r="I168" s="39">
        <f t="shared" si="6"/>
        <v>1.0012136605629132</v>
      </c>
      <c r="J168" s="4">
        <f t="shared" si="7"/>
        <v>0</v>
      </c>
      <c r="K168" s="76">
        <f t="shared" si="8"/>
        <v>-68.460000000000036</v>
      </c>
    </row>
    <row r="169" spans="1:11" ht="14.5" x14ac:dyDescent="0.35">
      <c r="A169" s="61" t="s">
        <v>168</v>
      </c>
      <c r="B169" s="39">
        <v>1</v>
      </c>
      <c r="C169" s="39">
        <v>1.0638297872340425</v>
      </c>
      <c r="D169" s="132">
        <v>477</v>
      </c>
      <c r="E169" s="132">
        <v>477</v>
      </c>
      <c r="F169" s="70"/>
      <c r="G169" s="70"/>
      <c r="H169" s="70"/>
      <c r="I169" s="39">
        <f t="shared" si="6"/>
        <v>1.0012136605629132</v>
      </c>
      <c r="J169" s="4">
        <f t="shared" si="7"/>
        <v>0</v>
      </c>
      <c r="K169" s="76">
        <f t="shared" si="8"/>
        <v>-28.620000000000005</v>
      </c>
    </row>
    <row r="170" spans="1:11" ht="14.5" x14ac:dyDescent="0.35">
      <c r="A170" s="67" t="s">
        <v>169</v>
      </c>
      <c r="B170" s="68">
        <v>1</v>
      </c>
      <c r="C170" s="68">
        <v>1.0638297872340425</v>
      </c>
      <c r="D170" s="131">
        <v>297</v>
      </c>
      <c r="E170" s="131">
        <v>297</v>
      </c>
      <c r="F170" s="69"/>
      <c r="G170" s="69"/>
      <c r="H170" s="69"/>
      <c r="I170" s="39">
        <f t="shared" si="6"/>
        <v>1.0012136605629132</v>
      </c>
      <c r="J170" s="4">
        <f t="shared" si="7"/>
        <v>0</v>
      </c>
      <c r="K170" s="76">
        <f t="shared" si="8"/>
        <v>-17.819999999999993</v>
      </c>
    </row>
    <row r="171" spans="1:11" ht="14.5" x14ac:dyDescent="0.35">
      <c r="A171" s="61" t="s">
        <v>170</v>
      </c>
      <c r="B171" s="39">
        <v>1</v>
      </c>
      <c r="C171" s="39">
        <v>1.0638297872340425</v>
      </c>
      <c r="D171" s="132">
        <v>393</v>
      </c>
      <c r="E171" s="132">
        <v>392</v>
      </c>
      <c r="F171" s="70">
        <v>1</v>
      </c>
      <c r="G171" s="70">
        <v>1</v>
      </c>
      <c r="H171" s="70"/>
      <c r="I171" s="39">
        <f t="shared" si="6"/>
        <v>1.0012136605629132</v>
      </c>
      <c r="J171" s="4">
        <f t="shared" si="7"/>
        <v>0</v>
      </c>
      <c r="K171" s="76">
        <f t="shared" si="8"/>
        <v>-22.580000000000041</v>
      </c>
    </row>
    <row r="172" spans="1:11" ht="14.5" x14ac:dyDescent="0.35">
      <c r="A172" s="67" t="s">
        <v>171</v>
      </c>
      <c r="B172" s="68">
        <v>1</v>
      </c>
      <c r="C172" s="68">
        <v>1.0638297872340425</v>
      </c>
      <c r="D172" s="131">
        <v>1127</v>
      </c>
      <c r="E172" s="131">
        <v>1121</v>
      </c>
      <c r="F172" s="69">
        <v>6</v>
      </c>
      <c r="G172" s="69">
        <v>6</v>
      </c>
      <c r="H172" s="69"/>
      <c r="I172" s="39">
        <f t="shared" si="6"/>
        <v>1.0012136605629132</v>
      </c>
      <c r="J172" s="4">
        <f t="shared" si="7"/>
        <v>0</v>
      </c>
      <c r="K172" s="76">
        <f t="shared" si="8"/>
        <v>-61.620000000000118</v>
      </c>
    </row>
    <row r="173" spans="1:11" ht="14.5" x14ac:dyDescent="0.35">
      <c r="A173" s="61" t="s">
        <v>172</v>
      </c>
      <c r="B173" s="39">
        <v>1</v>
      </c>
      <c r="C173" s="39">
        <v>1.0638297872340425</v>
      </c>
      <c r="D173" s="132">
        <v>1292</v>
      </c>
      <c r="E173" s="132">
        <v>1287</v>
      </c>
      <c r="F173" s="70">
        <v>5</v>
      </c>
      <c r="G173" s="70">
        <v>5</v>
      </c>
      <c r="H173" s="70"/>
      <c r="I173" s="39">
        <f t="shared" si="6"/>
        <v>1.0012136605629132</v>
      </c>
      <c r="J173" s="4">
        <f t="shared" si="7"/>
        <v>0</v>
      </c>
      <c r="K173" s="76">
        <f t="shared" si="8"/>
        <v>-72.519999999999982</v>
      </c>
    </row>
    <row r="174" spans="1:11" ht="14.5" x14ac:dyDescent="0.35">
      <c r="A174" s="67" t="s">
        <v>173</v>
      </c>
      <c r="B174" s="68">
        <v>1</v>
      </c>
      <c r="C174" s="68">
        <v>1.0638297872340425</v>
      </c>
      <c r="D174" s="131">
        <v>661</v>
      </c>
      <c r="E174" s="131">
        <v>661</v>
      </c>
      <c r="F174" s="69"/>
      <c r="G174" s="69"/>
      <c r="H174" s="69"/>
      <c r="I174" s="39">
        <f t="shared" si="6"/>
        <v>1.0012136605629132</v>
      </c>
      <c r="J174" s="4">
        <f t="shared" si="7"/>
        <v>0</v>
      </c>
      <c r="K174" s="76">
        <f t="shared" si="8"/>
        <v>-39.660000000000082</v>
      </c>
    </row>
    <row r="175" spans="1:11" ht="14.5" x14ac:dyDescent="0.35">
      <c r="A175" s="61" t="s">
        <v>174</v>
      </c>
      <c r="B175" s="39">
        <v>0.99862448418156813</v>
      </c>
      <c r="C175" s="39">
        <v>1.0623664725335831</v>
      </c>
      <c r="D175" s="132">
        <v>730</v>
      </c>
      <c r="E175" s="132">
        <v>726</v>
      </c>
      <c r="F175" s="70">
        <v>4</v>
      </c>
      <c r="G175" s="70">
        <v>3</v>
      </c>
      <c r="H175" s="70"/>
      <c r="I175" s="39">
        <f t="shared" si="6"/>
        <v>0.99983647533517883</v>
      </c>
      <c r="J175" s="4">
        <f t="shared" si="7"/>
        <v>0</v>
      </c>
      <c r="K175" s="76">
        <f t="shared" si="8"/>
        <v>-39.800000000000068</v>
      </c>
    </row>
    <row r="176" spans="1:11" ht="14.5" x14ac:dyDescent="0.35">
      <c r="A176" s="67" t="s">
        <v>93</v>
      </c>
      <c r="B176" s="68">
        <v>0.99847560975609762</v>
      </c>
      <c r="C176" s="68">
        <v>1.0622080954852102</v>
      </c>
      <c r="D176" s="131">
        <v>656</v>
      </c>
      <c r="E176" s="131">
        <v>655</v>
      </c>
      <c r="F176" s="69">
        <v>1</v>
      </c>
      <c r="G176" s="69"/>
      <c r="H176" s="69"/>
      <c r="I176" s="39">
        <f t="shared" si="6"/>
        <v>0.99968742022668933</v>
      </c>
      <c r="J176" s="4">
        <f t="shared" si="7"/>
        <v>0</v>
      </c>
      <c r="K176" s="76">
        <f t="shared" si="8"/>
        <v>-38.360000000000014</v>
      </c>
    </row>
    <row r="177" spans="1:11" ht="14.5" x14ac:dyDescent="0.35">
      <c r="A177" s="61" t="s">
        <v>175</v>
      </c>
      <c r="B177" s="39">
        <v>0.99787685774946921</v>
      </c>
      <c r="C177" s="39">
        <v>1.0615711252653928</v>
      </c>
      <c r="D177" s="132">
        <v>472</v>
      </c>
      <c r="E177" s="132">
        <v>470</v>
      </c>
      <c r="F177" s="70">
        <v>2</v>
      </c>
      <c r="G177" s="70">
        <v>1</v>
      </c>
      <c r="H177" s="70"/>
      <c r="I177" s="39">
        <f t="shared" si="6"/>
        <v>0.99908794153836344</v>
      </c>
      <c r="J177" s="4">
        <f t="shared" si="7"/>
        <v>0</v>
      </c>
      <c r="K177" s="76">
        <f t="shared" si="8"/>
        <v>-26.32000000000005</v>
      </c>
    </row>
    <row r="178" spans="1:11" ht="14.5" x14ac:dyDescent="0.35">
      <c r="A178" s="67" t="s">
        <v>94</v>
      </c>
      <c r="B178" s="68">
        <v>1</v>
      </c>
      <c r="C178" s="68">
        <v>1.0638297872340425</v>
      </c>
      <c r="D178" s="131">
        <v>411</v>
      </c>
      <c r="E178" s="131">
        <v>411</v>
      </c>
      <c r="F178" s="69"/>
      <c r="G178" s="69"/>
      <c r="H178" s="69"/>
      <c r="I178" s="39">
        <f t="shared" si="6"/>
        <v>1.0012136605629132</v>
      </c>
      <c r="J178" s="4">
        <f t="shared" si="7"/>
        <v>0</v>
      </c>
      <c r="K178" s="76">
        <f t="shared" si="8"/>
        <v>-24.660000000000025</v>
      </c>
    </row>
    <row r="179" spans="1:11" ht="14.5" x14ac:dyDescent="0.35">
      <c r="A179" s="61" t="s">
        <v>185</v>
      </c>
      <c r="B179" s="39">
        <v>0.99908088235294112</v>
      </c>
      <c r="C179" s="39">
        <v>1.0628520025031289</v>
      </c>
      <c r="D179" s="132">
        <v>1088</v>
      </c>
      <c r="E179" s="132">
        <v>1087</v>
      </c>
      <c r="F179" s="70">
        <v>1</v>
      </c>
      <c r="G179" s="70"/>
      <c r="H179" s="70"/>
      <c r="I179" s="39">
        <f t="shared" si="6"/>
        <v>1.0002934274190136</v>
      </c>
      <c r="J179" s="4">
        <f t="shared" si="7"/>
        <v>0</v>
      </c>
      <c r="K179" s="76">
        <f t="shared" si="8"/>
        <v>-64.280000000000086</v>
      </c>
    </row>
    <row r="180" spans="1:11" ht="14.5" x14ac:dyDescent="0.35">
      <c r="A180" s="67" t="s">
        <v>186</v>
      </c>
      <c r="B180" s="68">
        <v>1</v>
      </c>
      <c r="C180" s="68">
        <v>1.0638297872340425</v>
      </c>
      <c r="D180" s="131">
        <v>888</v>
      </c>
      <c r="E180" s="131">
        <v>886</v>
      </c>
      <c r="F180" s="69">
        <v>2</v>
      </c>
      <c r="G180" s="69">
        <v>2</v>
      </c>
      <c r="H180" s="69"/>
      <c r="I180" s="39">
        <f t="shared" si="6"/>
        <v>1.0012136605629132</v>
      </c>
      <c r="J180" s="4">
        <f t="shared" si="7"/>
        <v>0</v>
      </c>
      <c r="K180" s="76">
        <f t="shared" si="8"/>
        <v>-51.280000000000086</v>
      </c>
    </row>
    <row r="181" spans="1:11" ht="14.5" x14ac:dyDescent="0.35">
      <c r="A181" s="61" t="s">
        <v>187</v>
      </c>
      <c r="B181" s="39">
        <v>1</v>
      </c>
      <c r="C181" s="39">
        <v>1.0638297872340425</v>
      </c>
      <c r="D181" s="132">
        <v>533</v>
      </c>
      <c r="E181" s="132">
        <v>533</v>
      </c>
      <c r="F181" s="70"/>
      <c r="G181" s="70"/>
      <c r="H181" s="70"/>
      <c r="I181" s="39">
        <f t="shared" si="6"/>
        <v>1.0012136605629132</v>
      </c>
      <c r="J181" s="4">
        <f t="shared" si="7"/>
        <v>0</v>
      </c>
      <c r="K181" s="76">
        <f t="shared" si="8"/>
        <v>-31.980000000000018</v>
      </c>
    </row>
    <row r="182" spans="1:11" ht="14.5" x14ac:dyDescent="0.35">
      <c r="A182" s="67" t="s">
        <v>188</v>
      </c>
      <c r="B182" s="68">
        <v>1</v>
      </c>
      <c r="C182" s="68">
        <v>1.0638297872340425</v>
      </c>
      <c r="D182" s="131">
        <v>1400</v>
      </c>
      <c r="E182" s="131">
        <v>1397</v>
      </c>
      <c r="F182" s="69">
        <v>3</v>
      </c>
      <c r="G182" s="69">
        <v>3</v>
      </c>
      <c r="H182" s="69"/>
      <c r="I182" s="39">
        <f t="shared" si="6"/>
        <v>1.0012136605629132</v>
      </c>
      <c r="J182" s="4">
        <f t="shared" si="7"/>
        <v>0</v>
      </c>
      <c r="K182" s="76">
        <f t="shared" si="8"/>
        <v>-81</v>
      </c>
    </row>
    <row r="183" spans="1:11" ht="14.5" x14ac:dyDescent="0.35">
      <c r="A183" s="61" t="s">
        <v>189</v>
      </c>
      <c r="B183" s="39">
        <v>1</v>
      </c>
      <c r="C183" s="39">
        <v>1.0638297872340425</v>
      </c>
      <c r="D183" s="132">
        <v>585</v>
      </c>
      <c r="E183" s="132">
        <v>585</v>
      </c>
      <c r="F183" s="70"/>
      <c r="G183" s="70"/>
      <c r="H183" s="70"/>
      <c r="I183" s="39">
        <f t="shared" si="6"/>
        <v>1.0012136605629132</v>
      </c>
      <c r="J183" s="4">
        <f t="shared" si="7"/>
        <v>0</v>
      </c>
      <c r="K183" s="76">
        <f t="shared" si="8"/>
        <v>-35.100000000000023</v>
      </c>
    </row>
    <row r="184" spans="1:11" ht="14.5" x14ac:dyDescent="0.35">
      <c r="A184" s="67" t="s">
        <v>176</v>
      </c>
      <c r="B184" s="68">
        <v>1</v>
      </c>
      <c r="C184" s="68">
        <v>1.0638297872340425</v>
      </c>
      <c r="D184" s="131">
        <v>1014</v>
      </c>
      <c r="E184" s="131">
        <v>1011</v>
      </c>
      <c r="F184" s="69">
        <v>3</v>
      </c>
      <c r="G184" s="69">
        <v>3</v>
      </c>
      <c r="H184" s="69"/>
      <c r="I184" s="39">
        <f t="shared" si="6"/>
        <v>1.0012136605629132</v>
      </c>
      <c r="J184" s="4">
        <f t="shared" si="7"/>
        <v>0</v>
      </c>
      <c r="K184" s="76">
        <f t="shared" si="8"/>
        <v>-57.840000000000032</v>
      </c>
    </row>
    <row r="185" spans="1:11" ht="14.5" x14ac:dyDescent="0.35">
      <c r="A185" s="61" t="s">
        <v>177</v>
      </c>
      <c r="B185" s="39">
        <v>1</v>
      </c>
      <c r="C185" s="39">
        <v>1.0638297872340425</v>
      </c>
      <c r="D185" s="132">
        <v>786</v>
      </c>
      <c r="E185" s="132">
        <v>785</v>
      </c>
      <c r="F185" s="70">
        <v>1</v>
      </c>
      <c r="G185" s="70">
        <v>1</v>
      </c>
      <c r="H185" s="70"/>
      <c r="I185" s="39">
        <f t="shared" si="6"/>
        <v>1.0012136605629132</v>
      </c>
      <c r="J185" s="4">
        <f t="shared" si="7"/>
        <v>0</v>
      </c>
      <c r="K185" s="76">
        <f t="shared" si="8"/>
        <v>-46.160000000000082</v>
      </c>
    </row>
    <row r="186" spans="1:11" ht="14.5" x14ac:dyDescent="0.35">
      <c r="A186" s="67" t="s">
        <v>178</v>
      </c>
      <c r="B186" s="68">
        <v>1</v>
      </c>
      <c r="C186" s="68">
        <v>1.0638297872340425</v>
      </c>
      <c r="D186" s="131">
        <v>850</v>
      </c>
      <c r="E186" s="131">
        <v>850</v>
      </c>
      <c r="F186" s="69"/>
      <c r="G186" s="69"/>
      <c r="H186" s="69"/>
      <c r="I186" s="39">
        <f t="shared" si="6"/>
        <v>1.0012136605629132</v>
      </c>
      <c r="J186" s="4">
        <f t="shared" si="7"/>
        <v>0</v>
      </c>
      <c r="K186" s="76">
        <f t="shared" si="8"/>
        <v>-51</v>
      </c>
    </row>
    <row r="187" spans="1:11" ht="14.5" x14ac:dyDescent="0.35">
      <c r="A187" s="61" t="s">
        <v>179</v>
      </c>
      <c r="B187" s="39">
        <v>1</v>
      </c>
      <c r="C187" s="39">
        <v>1.0638297872340425</v>
      </c>
      <c r="D187" s="132">
        <v>726</v>
      </c>
      <c r="E187" s="132">
        <v>726</v>
      </c>
      <c r="F187" s="70"/>
      <c r="G187" s="70"/>
      <c r="H187" s="70"/>
      <c r="I187" s="39">
        <f t="shared" si="6"/>
        <v>1.0012136605629132</v>
      </c>
      <c r="J187" s="4">
        <f t="shared" si="7"/>
        <v>0</v>
      </c>
      <c r="K187" s="76">
        <f t="shared" si="8"/>
        <v>-43.560000000000059</v>
      </c>
    </row>
    <row r="188" spans="1:11" ht="14.5" x14ac:dyDescent="0.35">
      <c r="A188" s="67" t="s">
        <v>180</v>
      </c>
      <c r="B188" s="68">
        <v>1</v>
      </c>
      <c r="C188" s="68">
        <v>1.0638297872340425</v>
      </c>
      <c r="D188" s="131">
        <v>622</v>
      </c>
      <c r="E188" s="131">
        <v>622</v>
      </c>
      <c r="F188" s="69"/>
      <c r="G188" s="69"/>
      <c r="H188" s="69"/>
      <c r="I188" s="39">
        <f t="shared" si="6"/>
        <v>1.0012136605629132</v>
      </c>
      <c r="J188" s="4">
        <f t="shared" si="7"/>
        <v>0</v>
      </c>
      <c r="K188" s="76">
        <f t="shared" si="8"/>
        <v>-37.32000000000005</v>
      </c>
    </row>
    <row r="189" spans="1:11" ht="14.5" x14ac:dyDescent="0.35">
      <c r="A189" s="61" t="s">
        <v>181</v>
      </c>
      <c r="B189" s="39">
        <v>1</v>
      </c>
      <c r="C189" s="39">
        <v>1.0638297872340425</v>
      </c>
      <c r="D189" s="132">
        <v>457</v>
      </c>
      <c r="E189" s="132">
        <v>457</v>
      </c>
      <c r="F189" s="70"/>
      <c r="G189" s="70"/>
      <c r="H189" s="70"/>
      <c r="I189" s="39">
        <f t="shared" si="6"/>
        <v>1.0012136605629132</v>
      </c>
      <c r="J189" s="4">
        <f t="shared" si="7"/>
        <v>0</v>
      </c>
      <c r="K189" s="76">
        <f t="shared" si="8"/>
        <v>-27.420000000000016</v>
      </c>
    </row>
    <row r="190" spans="1:11" ht="14.5" x14ac:dyDescent="0.35">
      <c r="A190" s="67" t="s">
        <v>182</v>
      </c>
      <c r="B190" s="68">
        <v>1</v>
      </c>
      <c r="C190" s="68">
        <v>1.0638297872340425</v>
      </c>
      <c r="D190" s="131">
        <v>766</v>
      </c>
      <c r="E190" s="131">
        <v>766</v>
      </c>
      <c r="F190" s="69"/>
      <c r="G190" s="69"/>
      <c r="H190" s="69"/>
      <c r="I190" s="39">
        <f t="shared" si="6"/>
        <v>1.0012136605629132</v>
      </c>
      <c r="J190" s="4">
        <f t="shared" si="7"/>
        <v>0</v>
      </c>
      <c r="K190" s="76">
        <f t="shared" si="8"/>
        <v>-45.960000000000036</v>
      </c>
    </row>
    <row r="191" spans="1:11" ht="14.5" x14ac:dyDescent="0.35">
      <c r="A191" s="61" t="s">
        <v>183</v>
      </c>
      <c r="B191" s="39">
        <v>1</v>
      </c>
      <c r="C191" s="39">
        <v>1.0638297872340425</v>
      </c>
      <c r="D191" s="132">
        <v>920</v>
      </c>
      <c r="E191" s="132">
        <v>920</v>
      </c>
      <c r="F191" s="70"/>
      <c r="G191" s="70"/>
      <c r="H191" s="70"/>
      <c r="I191" s="39">
        <f t="shared" si="6"/>
        <v>1.0012136605629132</v>
      </c>
      <c r="J191" s="4">
        <f t="shared" si="7"/>
        <v>0</v>
      </c>
      <c r="K191" s="76">
        <f t="shared" si="8"/>
        <v>-55.200000000000045</v>
      </c>
    </row>
    <row r="192" spans="1:11" ht="14.5" x14ac:dyDescent="0.35">
      <c r="A192" s="67" t="s">
        <v>184</v>
      </c>
      <c r="B192" s="68">
        <v>0.98746081504702199</v>
      </c>
      <c r="C192" s="68">
        <v>1.0504902287734277</v>
      </c>
      <c r="D192" s="131">
        <v>1278</v>
      </c>
      <c r="E192" s="131">
        <v>1260</v>
      </c>
      <c r="F192" s="69">
        <v>18</v>
      </c>
      <c r="G192" s="69">
        <v>2</v>
      </c>
      <c r="H192" s="69"/>
      <c r="I192" s="39">
        <f t="shared" si="6"/>
        <v>0.98865925729566673</v>
      </c>
      <c r="J192" s="4">
        <f t="shared" si="7"/>
        <v>0</v>
      </c>
      <c r="K192" s="76">
        <f t="shared" si="8"/>
        <v>-58.680000000000064</v>
      </c>
    </row>
    <row r="193" spans="1:11" ht="14.5" x14ac:dyDescent="0.35">
      <c r="A193" s="61" t="s">
        <v>199</v>
      </c>
      <c r="B193" s="39">
        <v>1</v>
      </c>
      <c r="C193" s="39">
        <v>1.0638297872340425</v>
      </c>
      <c r="D193" s="132">
        <v>453</v>
      </c>
      <c r="E193" s="132">
        <v>453</v>
      </c>
      <c r="F193" s="70"/>
      <c r="G193" s="70"/>
      <c r="H193" s="70"/>
      <c r="I193" s="39">
        <f t="shared" si="6"/>
        <v>1.0012136605629132</v>
      </c>
      <c r="J193" s="4">
        <f t="shared" si="7"/>
        <v>0</v>
      </c>
      <c r="K193" s="76">
        <f t="shared" si="8"/>
        <v>-27.180000000000007</v>
      </c>
    </row>
    <row r="194" spans="1:11" ht="14.5" x14ac:dyDescent="0.35">
      <c r="A194" s="67" t="s">
        <v>200</v>
      </c>
      <c r="B194" s="68">
        <v>1</v>
      </c>
      <c r="C194" s="68">
        <v>1.0638297872340425</v>
      </c>
      <c r="D194" s="131">
        <v>540</v>
      </c>
      <c r="E194" s="131">
        <v>540</v>
      </c>
      <c r="F194" s="69"/>
      <c r="G194" s="69"/>
      <c r="H194" s="69"/>
      <c r="I194" s="39">
        <f t="shared" si="6"/>
        <v>1.0012136605629132</v>
      </c>
      <c r="J194" s="4">
        <f t="shared" si="7"/>
        <v>0</v>
      </c>
      <c r="K194" s="76">
        <f t="shared" si="8"/>
        <v>-32.400000000000034</v>
      </c>
    </row>
    <row r="195" spans="1:11" ht="14.5" x14ac:dyDescent="0.35">
      <c r="A195" s="61" t="s">
        <v>201</v>
      </c>
      <c r="B195" s="39">
        <v>1</v>
      </c>
      <c r="C195" s="39">
        <v>1.0638297872340425</v>
      </c>
      <c r="D195" s="132">
        <v>479</v>
      </c>
      <c r="E195" s="132">
        <v>478</v>
      </c>
      <c r="F195" s="70">
        <v>1</v>
      </c>
      <c r="G195" s="70">
        <v>1</v>
      </c>
      <c r="H195" s="70"/>
      <c r="I195" s="39">
        <f t="shared" ref="I195:I219" si="9">C195/C$219</f>
        <v>1.0012136605629132</v>
      </c>
      <c r="J195" s="4">
        <f t="shared" ref="J195:J219" si="10">ROUNDUP(IF(K195&lt;0,0,K195),0)</f>
        <v>0</v>
      </c>
      <c r="K195" s="76">
        <f t="shared" ref="K195:K219" si="11">(D195*0.94)-E195</f>
        <v>-27.740000000000009</v>
      </c>
    </row>
    <row r="196" spans="1:11" ht="14.5" x14ac:dyDescent="0.35">
      <c r="A196" s="67" t="s">
        <v>202</v>
      </c>
      <c r="B196" s="68">
        <v>1</v>
      </c>
      <c r="C196" s="68">
        <v>1.0638297872340425</v>
      </c>
      <c r="D196" s="131">
        <v>597</v>
      </c>
      <c r="E196" s="131">
        <v>597</v>
      </c>
      <c r="F196" s="69"/>
      <c r="G196" s="69"/>
      <c r="H196" s="69"/>
      <c r="I196" s="39">
        <f t="shared" si="9"/>
        <v>1.0012136605629132</v>
      </c>
      <c r="J196" s="4">
        <f t="shared" si="10"/>
        <v>0</v>
      </c>
      <c r="K196" s="76">
        <f t="shared" si="11"/>
        <v>-35.82000000000005</v>
      </c>
    </row>
    <row r="197" spans="1:11" ht="14.5" x14ac:dyDescent="0.35">
      <c r="A197" s="61" t="s">
        <v>203</v>
      </c>
      <c r="B197" s="39">
        <v>1</v>
      </c>
      <c r="C197" s="39">
        <v>1.0638297872340425</v>
      </c>
      <c r="D197" s="132">
        <v>552</v>
      </c>
      <c r="E197" s="132">
        <v>552</v>
      </c>
      <c r="F197" s="70"/>
      <c r="G197" s="70"/>
      <c r="H197" s="70"/>
      <c r="I197" s="39">
        <f t="shared" si="9"/>
        <v>1.0012136605629132</v>
      </c>
      <c r="J197" s="4">
        <f t="shared" si="10"/>
        <v>0</v>
      </c>
      <c r="K197" s="76">
        <f t="shared" si="11"/>
        <v>-33.120000000000005</v>
      </c>
    </row>
    <row r="198" spans="1:11" ht="14.5" x14ac:dyDescent="0.35">
      <c r="A198" s="67" t="s">
        <v>204</v>
      </c>
      <c r="B198" s="68">
        <v>0.99761620977353993</v>
      </c>
      <c r="C198" s="68">
        <v>1.061293840184617</v>
      </c>
      <c r="D198" s="131">
        <v>843</v>
      </c>
      <c r="E198" s="131">
        <v>837</v>
      </c>
      <c r="F198" s="69">
        <v>6</v>
      </c>
      <c r="G198" s="69">
        <v>4</v>
      </c>
      <c r="H198" s="69"/>
      <c r="I198" s="39">
        <f t="shared" si="9"/>
        <v>0.99882697722426517</v>
      </c>
      <c r="J198" s="4">
        <f t="shared" si="10"/>
        <v>0</v>
      </c>
      <c r="K198" s="76">
        <f t="shared" si="11"/>
        <v>-44.580000000000041</v>
      </c>
    </row>
    <row r="199" spans="1:11" ht="14.5" x14ac:dyDescent="0.35">
      <c r="A199" s="61" t="s">
        <v>205</v>
      </c>
      <c r="B199" s="39">
        <v>1</v>
      </c>
      <c r="C199" s="39">
        <v>1.0638297872340425</v>
      </c>
      <c r="D199" s="132">
        <v>886</v>
      </c>
      <c r="E199" s="132">
        <v>885</v>
      </c>
      <c r="F199" s="70">
        <v>1</v>
      </c>
      <c r="G199" s="70">
        <v>1</v>
      </c>
      <c r="H199" s="70"/>
      <c r="I199" s="39">
        <f t="shared" si="9"/>
        <v>1.0012136605629132</v>
      </c>
      <c r="J199" s="4">
        <f t="shared" si="10"/>
        <v>0</v>
      </c>
      <c r="K199" s="76">
        <f t="shared" si="11"/>
        <v>-52.160000000000082</v>
      </c>
    </row>
    <row r="200" spans="1:11" ht="14.5" x14ac:dyDescent="0.35">
      <c r="A200" s="67" t="s">
        <v>206</v>
      </c>
      <c r="B200" s="68">
        <v>1</v>
      </c>
      <c r="C200" s="68">
        <v>1.0638297872340425</v>
      </c>
      <c r="D200" s="131">
        <v>240</v>
      </c>
      <c r="E200" s="131">
        <v>240</v>
      </c>
      <c r="F200" s="69"/>
      <c r="G200" s="69"/>
      <c r="H200" s="69"/>
      <c r="I200" s="39">
        <f t="shared" si="9"/>
        <v>1.0012136605629132</v>
      </c>
      <c r="J200" s="4">
        <f t="shared" si="10"/>
        <v>0</v>
      </c>
      <c r="K200" s="76">
        <f t="shared" si="11"/>
        <v>-14.400000000000006</v>
      </c>
    </row>
    <row r="201" spans="1:11" ht="14.5" x14ac:dyDescent="0.35">
      <c r="A201" s="61" t="s">
        <v>207</v>
      </c>
      <c r="B201" s="39">
        <v>0.99895287958115186</v>
      </c>
      <c r="C201" s="39">
        <v>1.062715829341651</v>
      </c>
      <c r="D201" s="132">
        <v>956</v>
      </c>
      <c r="E201" s="132">
        <v>954</v>
      </c>
      <c r="F201" s="70">
        <v>2</v>
      </c>
      <c r="G201" s="70">
        <v>1</v>
      </c>
      <c r="H201" s="70"/>
      <c r="I201" s="39">
        <f t="shared" si="9"/>
        <v>1.0001652692953082</v>
      </c>
      <c r="J201" s="4">
        <f t="shared" si="10"/>
        <v>0</v>
      </c>
      <c r="K201" s="76">
        <f t="shared" si="11"/>
        <v>-55.360000000000014</v>
      </c>
    </row>
    <row r="202" spans="1:11" ht="14.5" x14ac:dyDescent="0.35">
      <c r="A202" s="67" t="s">
        <v>208</v>
      </c>
      <c r="B202" s="68">
        <v>1</v>
      </c>
      <c r="C202" s="68">
        <v>1.0638297872340425</v>
      </c>
      <c r="D202" s="131">
        <v>713</v>
      </c>
      <c r="E202" s="131">
        <v>713</v>
      </c>
      <c r="F202" s="69"/>
      <c r="G202" s="69"/>
      <c r="H202" s="69"/>
      <c r="I202" s="39">
        <f t="shared" si="9"/>
        <v>1.0012136605629132</v>
      </c>
      <c r="J202" s="4">
        <f t="shared" si="10"/>
        <v>0</v>
      </c>
      <c r="K202" s="76">
        <f t="shared" si="11"/>
        <v>-42.780000000000086</v>
      </c>
    </row>
    <row r="203" spans="1:11" ht="14.5" x14ac:dyDescent="0.35">
      <c r="A203" s="61" t="s">
        <v>190</v>
      </c>
      <c r="B203" s="39">
        <v>0.99820305480682836</v>
      </c>
      <c r="C203" s="39">
        <v>1.0619181434115197</v>
      </c>
      <c r="D203" s="132">
        <v>1118</v>
      </c>
      <c r="E203" s="132">
        <v>1111</v>
      </c>
      <c r="F203" s="70">
        <v>7</v>
      </c>
      <c r="G203" s="70">
        <v>5</v>
      </c>
      <c r="H203" s="70"/>
      <c r="I203" s="39">
        <f t="shared" si="9"/>
        <v>0.99941453448822704</v>
      </c>
      <c r="J203" s="4">
        <f t="shared" si="10"/>
        <v>0</v>
      </c>
      <c r="K203" s="76">
        <f t="shared" si="11"/>
        <v>-60.080000000000155</v>
      </c>
    </row>
    <row r="204" spans="1:11" ht="14.5" x14ac:dyDescent="0.35">
      <c r="A204" s="67" t="s">
        <v>209</v>
      </c>
      <c r="B204" s="68">
        <v>1</v>
      </c>
      <c r="C204" s="68">
        <v>1.0638297872340425</v>
      </c>
      <c r="D204" s="131">
        <v>1330</v>
      </c>
      <c r="E204" s="131">
        <v>1330</v>
      </c>
      <c r="F204" s="69"/>
      <c r="G204" s="69"/>
      <c r="H204" s="69"/>
      <c r="I204" s="39">
        <f t="shared" si="9"/>
        <v>1.0012136605629132</v>
      </c>
      <c r="J204" s="4">
        <f t="shared" si="10"/>
        <v>0</v>
      </c>
      <c r="K204" s="76">
        <f t="shared" si="11"/>
        <v>-79.800000000000182</v>
      </c>
    </row>
    <row r="205" spans="1:11" ht="14.5" x14ac:dyDescent="0.35">
      <c r="A205" s="61" t="s">
        <v>191</v>
      </c>
      <c r="B205" s="39">
        <v>1</v>
      </c>
      <c r="C205" s="39">
        <v>1.0638297872340425</v>
      </c>
      <c r="D205" s="132">
        <v>309</v>
      </c>
      <c r="E205" s="132">
        <v>309</v>
      </c>
      <c r="F205" s="70"/>
      <c r="G205" s="70"/>
      <c r="H205" s="70"/>
      <c r="I205" s="39">
        <f t="shared" si="9"/>
        <v>1.0012136605629132</v>
      </c>
      <c r="J205" s="4">
        <f t="shared" si="10"/>
        <v>0</v>
      </c>
      <c r="K205" s="76">
        <f t="shared" si="11"/>
        <v>-18.54000000000002</v>
      </c>
    </row>
    <row r="206" spans="1:11" ht="14.5" x14ac:dyDescent="0.35">
      <c r="A206" s="67" t="s">
        <v>192</v>
      </c>
      <c r="B206" s="68">
        <v>1</v>
      </c>
      <c r="C206" s="68">
        <v>1.0638297872340425</v>
      </c>
      <c r="D206" s="131">
        <v>412</v>
      </c>
      <c r="E206" s="131">
        <v>411</v>
      </c>
      <c r="F206" s="69">
        <v>1</v>
      </c>
      <c r="G206" s="69">
        <v>1</v>
      </c>
      <c r="H206" s="69"/>
      <c r="I206" s="39">
        <f t="shared" si="9"/>
        <v>1.0012136605629132</v>
      </c>
      <c r="J206" s="4">
        <f t="shared" si="10"/>
        <v>0</v>
      </c>
      <c r="K206" s="76">
        <f t="shared" si="11"/>
        <v>-23.720000000000027</v>
      </c>
    </row>
    <row r="207" spans="1:11" ht="14.5" x14ac:dyDescent="0.35">
      <c r="A207" s="61" t="s">
        <v>193</v>
      </c>
      <c r="B207" s="39">
        <v>1</v>
      </c>
      <c r="C207" s="39">
        <v>1.0638297872340425</v>
      </c>
      <c r="D207" s="132">
        <v>398</v>
      </c>
      <c r="E207" s="132">
        <v>397</v>
      </c>
      <c r="F207" s="70">
        <v>1</v>
      </c>
      <c r="G207" s="70">
        <v>1</v>
      </c>
      <c r="H207" s="70"/>
      <c r="I207" s="39">
        <f t="shared" si="9"/>
        <v>1.0012136605629132</v>
      </c>
      <c r="J207" s="4">
        <f t="shared" si="10"/>
        <v>0</v>
      </c>
      <c r="K207" s="76">
        <f t="shared" si="11"/>
        <v>-22.879999999999995</v>
      </c>
    </row>
    <row r="208" spans="1:11" ht="14.5" x14ac:dyDescent="0.35">
      <c r="A208" s="67" t="s">
        <v>194</v>
      </c>
      <c r="B208" s="68">
        <v>1</v>
      </c>
      <c r="C208" s="68">
        <v>1.0638297872340425</v>
      </c>
      <c r="D208" s="131">
        <v>809</v>
      </c>
      <c r="E208" s="131">
        <v>809</v>
      </c>
      <c r="F208" s="69"/>
      <c r="G208" s="69"/>
      <c r="H208" s="69"/>
      <c r="I208" s="39">
        <f t="shared" si="9"/>
        <v>1.0012136605629132</v>
      </c>
      <c r="J208" s="4">
        <f t="shared" si="10"/>
        <v>0</v>
      </c>
      <c r="K208" s="76">
        <f t="shared" si="11"/>
        <v>-48.540000000000077</v>
      </c>
    </row>
    <row r="209" spans="1:11" ht="14.5" x14ac:dyDescent="0.35">
      <c r="A209" s="61" t="s">
        <v>195</v>
      </c>
      <c r="B209" s="39">
        <v>1</v>
      </c>
      <c r="C209" s="39">
        <v>1.0638297872340425</v>
      </c>
      <c r="D209" s="132">
        <v>509</v>
      </c>
      <c r="E209" s="132">
        <v>509</v>
      </c>
      <c r="F209" s="70"/>
      <c r="G209" s="70"/>
      <c r="H209" s="70"/>
      <c r="I209" s="39">
        <f t="shared" si="9"/>
        <v>1.0012136605629132</v>
      </c>
      <c r="J209" s="4">
        <f t="shared" si="10"/>
        <v>0</v>
      </c>
      <c r="K209" s="76">
        <f t="shared" si="11"/>
        <v>-30.54000000000002</v>
      </c>
    </row>
    <row r="210" spans="1:11" ht="14.5" x14ac:dyDescent="0.35">
      <c r="A210" s="67" t="s">
        <v>196</v>
      </c>
      <c r="B210" s="68">
        <v>1</v>
      </c>
      <c r="C210" s="68">
        <v>1.0638297872340425</v>
      </c>
      <c r="D210" s="131">
        <v>323</v>
      </c>
      <c r="E210" s="131">
        <v>323</v>
      </c>
      <c r="F210" s="69"/>
      <c r="G210" s="69"/>
      <c r="H210" s="69"/>
      <c r="I210" s="39">
        <f t="shared" si="9"/>
        <v>1.0012136605629132</v>
      </c>
      <c r="J210" s="4">
        <f t="shared" si="10"/>
        <v>0</v>
      </c>
      <c r="K210" s="76">
        <f t="shared" si="11"/>
        <v>-19.379999999999995</v>
      </c>
    </row>
    <row r="211" spans="1:11" ht="14.5" x14ac:dyDescent="0.35">
      <c r="A211" s="61" t="s">
        <v>197</v>
      </c>
      <c r="B211" s="39">
        <v>1</v>
      </c>
      <c r="C211" s="39">
        <v>1.0638297872340425</v>
      </c>
      <c r="D211" s="132">
        <v>430</v>
      </c>
      <c r="E211" s="132">
        <v>426</v>
      </c>
      <c r="F211" s="70">
        <v>4</v>
      </c>
      <c r="G211" s="70">
        <v>4</v>
      </c>
      <c r="H211" s="70"/>
      <c r="I211" s="39">
        <f t="shared" si="9"/>
        <v>1.0012136605629132</v>
      </c>
      <c r="J211" s="4">
        <f t="shared" si="10"/>
        <v>0</v>
      </c>
      <c r="K211" s="76">
        <f t="shared" si="11"/>
        <v>-21.800000000000011</v>
      </c>
    </row>
    <row r="212" spans="1:11" ht="14.5" x14ac:dyDescent="0.35">
      <c r="A212" s="67" t="s">
        <v>198</v>
      </c>
      <c r="B212" s="68">
        <v>1</v>
      </c>
      <c r="C212" s="68">
        <v>1.0638297872340425</v>
      </c>
      <c r="D212" s="131">
        <v>1586</v>
      </c>
      <c r="E212" s="131">
        <v>1584</v>
      </c>
      <c r="F212" s="69">
        <v>2</v>
      </c>
      <c r="G212" s="69">
        <v>2</v>
      </c>
      <c r="H212" s="69"/>
      <c r="I212" s="39">
        <f t="shared" si="9"/>
        <v>1.0012136605629132</v>
      </c>
      <c r="J212" s="4">
        <f t="shared" si="10"/>
        <v>0</v>
      </c>
      <c r="K212" s="76">
        <f t="shared" si="11"/>
        <v>-93.160000000000082</v>
      </c>
    </row>
    <row r="213" spans="1:11" ht="14.5" x14ac:dyDescent="0.35">
      <c r="A213" s="61" t="s">
        <v>210</v>
      </c>
      <c r="B213" s="39">
        <v>1</v>
      </c>
      <c r="C213" s="39">
        <v>1.0638297872340425</v>
      </c>
      <c r="D213" s="132">
        <v>338</v>
      </c>
      <c r="E213" s="132">
        <v>337</v>
      </c>
      <c r="F213" s="70">
        <v>1</v>
      </c>
      <c r="G213" s="70">
        <v>1</v>
      </c>
      <c r="H213" s="70"/>
      <c r="I213" s="39">
        <f t="shared" si="9"/>
        <v>1.0012136605629132</v>
      </c>
      <c r="J213" s="4">
        <f t="shared" si="10"/>
        <v>0</v>
      </c>
      <c r="K213" s="76">
        <f t="shared" si="11"/>
        <v>-19.28000000000003</v>
      </c>
    </row>
    <row r="214" spans="1:11" ht="14.5" x14ac:dyDescent="0.35">
      <c r="A214" s="67" t="s">
        <v>211</v>
      </c>
      <c r="B214" s="68">
        <v>1</v>
      </c>
      <c r="C214" s="68">
        <v>1.0638297872340425</v>
      </c>
      <c r="D214" s="131">
        <v>419</v>
      </c>
      <c r="E214" s="131">
        <v>419</v>
      </c>
      <c r="F214" s="69"/>
      <c r="G214" s="69"/>
      <c r="H214" s="69"/>
      <c r="I214" s="39">
        <f t="shared" si="9"/>
        <v>1.0012136605629132</v>
      </c>
      <c r="J214" s="4">
        <f t="shared" si="10"/>
        <v>0</v>
      </c>
      <c r="K214" s="76">
        <f t="shared" si="11"/>
        <v>-25.140000000000043</v>
      </c>
    </row>
    <row r="215" spans="1:11" ht="14.5" x14ac:dyDescent="0.35">
      <c r="A215" s="61" t="s">
        <v>212</v>
      </c>
      <c r="B215" s="39">
        <v>1</v>
      </c>
      <c r="C215" s="39">
        <v>1.0638297872340425</v>
      </c>
      <c r="D215" s="132">
        <v>484</v>
      </c>
      <c r="E215" s="132">
        <v>480</v>
      </c>
      <c r="F215" s="70">
        <v>4</v>
      </c>
      <c r="G215" s="70">
        <v>4</v>
      </c>
      <c r="H215" s="70"/>
      <c r="I215" s="39">
        <f t="shared" si="9"/>
        <v>1.0012136605629132</v>
      </c>
      <c r="J215" s="4">
        <f t="shared" si="10"/>
        <v>0</v>
      </c>
      <c r="K215" s="76">
        <f t="shared" si="11"/>
        <v>-25.04000000000002</v>
      </c>
    </row>
    <row r="216" spans="1:11" ht="14.5" x14ac:dyDescent="0.35">
      <c r="A216" s="67" t="s">
        <v>213</v>
      </c>
      <c r="B216" s="68">
        <v>1</v>
      </c>
      <c r="C216" s="68">
        <v>1.0638297872340425</v>
      </c>
      <c r="D216" s="131">
        <v>455</v>
      </c>
      <c r="E216" s="131">
        <v>455</v>
      </c>
      <c r="F216" s="69"/>
      <c r="G216" s="69"/>
      <c r="H216" s="69"/>
      <c r="I216" s="39">
        <f t="shared" si="9"/>
        <v>1.0012136605629132</v>
      </c>
      <c r="J216" s="4">
        <f t="shared" si="10"/>
        <v>0</v>
      </c>
      <c r="K216" s="76">
        <f t="shared" si="11"/>
        <v>-27.300000000000011</v>
      </c>
    </row>
    <row r="217" spans="1:11" ht="14.5" x14ac:dyDescent="0.35">
      <c r="A217" s="61" t="s">
        <v>214</v>
      </c>
      <c r="B217" s="39">
        <v>1</v>
      </c>
      <c r="C217" s="39">
        <v>1.0638297872340425</v>
      </c>
      <c r="D217" s="132">
        <v>658</v>
      </c>
      <c r="E217" s="132">
        <v>658</v>
      </c>
      <c r="F217" s="70"/>
      <c r="G217" s="70"/>
      <c r="H217" s="70"/>
      <c r="I217" s="39">
        <f t="shared" si="9"/>
        <v>1.0012136605629132</v>
      </c>
      <c r="J217" s="4">
        <f t="shared" si="10"/>
        <v>0</v>
      </c>
      <c r="K217" s="76">
        <f t="shared" si="11"/>
        <v>-39.480000000000018</v>
      </c>
    </row>
    <row r="218" spans="1:11" ht="14.5" x14ac:dyDescent="0.35">
      <c r="A218" s="67" t="s">
        <v>215</v>
      </c>
      <c r="B218" s="68">
        <v>0.99855907780979825</v>
      </c>
      <c r="C218" s="68">
        <v>1.0622968912870194</v>
      </c>
      <c r="D218" s="131">
        <v>694</v>
      </c>
      <c r="E218" s="131">
        <v>693</v>
      </c>
      <c r="F218" s="69">
        <v>1</v>
      </c>
      <c r="G218" s="69"/>
      <c r="H218" s="69"/>
      <c r="I218" s="39">
        <f t="shared" si="9"/>
        <v>0.99977098958227506</v>
      </c>
      <c r="J218" s="4">
        <f t="shared" si="10"/>
        <v>0</v>
      </c>
      <c r="K218" s="76">
        <f t="shared" si="11"/>
        <v>-40.639999999999986</v>
      </c>
    </row>
    <row r="219" spans="1:11" ht="13.5" thickBot="1" x14ac:dyDescent="0.3">
      <c r="A219" s="65" t="s">
        <v>246</v>
      </c>
      <c r="B219" s="71">
        <v>0.99878781062352773</v>
      </c>
      <c r="C219" s="71">
        <v>1.0625402240675828</v>
      </c>
      <c r="D219" s="65">
        <v>160485</v>
      </c>
      <c r="E219" s="65">
        <v>159847</v>
      </c>
      <c r="F219" s="65">
        <v>638</v>
      </c>
      <c r="G219" s="65">
        <v>444</v>
      </c>
      <c r="H219" s="65"/>
      <c r="I219" s="39">
        <f t="shared" si="9"/>
        <v>1</v>
      </c>
      <c r="J219" s="4">
        <f t="shared" si="10"/>
        <v>0</v>
      </c>
      <c r="K219" s="76">
        <f t="shared" si="11"/>
        <v>-8991.1000000000058</v>
      </c>
    </row>
  </sheetData>
  <autoFilter ref="A1:K219" xr:uid="{00000000-0009-0000-0000-000002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9"/>
  <sheetViews>
    <sheetView topLeftCell="A217" workbookViewId="0">
      <selection activeCell="B2" sqref="B2:F219"/>
    </sheetView>
  </sheetViews>
  <sheetFormatPr defaultColWidth="9.1796875" defaultRowHeight="13" x14ac:dyDescent="0.25"/>
  <cols>
    <col min="1" max="1" width="31.7265625" style="4" bestFit="1" customWidth="1"/>
    <col min="2" max="2" width="13.7265625" style="62" customWidth="1"/>
    <col min="3" max="3" width="13.7265625" style="136" customWidth="1"/>
    <col min="4" max="9" width="13.7265625" style="4" customWidth="1"/>
    <col min="10" max="16384" width="9.1796875" style="4"/>
  </cols>
  <sheetData>
    <row r="1" spans="1:8" s="100" customFormat="1" ht="52.5" thickBot="1" x14ac:dyDescent="0.3">
      <c r="A1" s="26" t="s">
        <v>230</v>
      </c>
      <c r="B1" s="26" t="s">
        <v>264</v>
      </c>
      <c r="C1" s="133" t="s">
        <v>281</v>
      </c>
      <c r="D1" s="26" t="s">
        <v>235</v>
      </c>
      <c r="E1" s="26" t="s">
        <v>282</v>
      </c>
      <c r="F1" s="26" t="s">
        <v>292</v>
      </c>
      <c r="G1" s="26" t="s">
        <v>247</v>
      </c>
      <c r="H1" s="99"/>
    </row>
    <row r="2" spans="1:8" ht="14.5" x14ac:dyDescent="0.35">
      <c r="A2" s="67" t="s">
        <v>4</v>
      </c>
      <c r="B2" s="68">
        <v>1</v>
      </c>
      <c r="C2" s="134"/>
      <c r="D2" s="69"/>
      <c r="E2" s="69"/>
      <c r="F2" s="69"/>
      <c r="G2" s="39">
        <f>B2/B$219</f>
        <v>1</v>
      </c>
    </row>
    <row r="3" spans="1:8" ht="14.5" x14ac:dyDescent="0.35">
      <c r="A3" s="61" t="s">
        <v>5</v>
      </c>
      <c r="B3" s="39">
        <v>1</v>
      </c>
      <c r="C3" s="98"/>
      <c r="D3" s="70"/>
      <c r="E3" s="70"/>
      <c r="F3" s="70"/>
      <c r="G3" s="39">
        <f t="shared" ref="G3:G66" si="0">B3/B$219</f>
        <v>1</v>
      </c>
    </row>
    <row r="4" spans="1:8" ht="14.5" x14ac:dyDescent="0.35">
      <c r="A4" s="67" t="s">
        <v>6</v>
      </c>
      <c r="B4" s="68">
        <v>1</v>
      </c>
      <c r="C4" s="134"/>
      <c r="D4" s="69"/>
      <c r="E4" s="69"/>
      <c r="F4" s="69"/>
      <c r="G4" s="39">
        <f t="shared" si="0"/>
        <v>1</v>
      </c>
    </row>
    <row r="5" spans="1:8" ht="14.5" x14ac:dyDescent="0.35">
      <c r="A5" s="61" t="s">
        <v>7</v>
      </c>
      <c r="B5" s="39">
        <v>1</v>
      </c>
      <c r="C5" s="98"/>
      <c r="D5" s="70"/>
      <c r="E5" s="70"/>
      <c r="F5" s="70"/>
      <c r="G5" s="39">
        <f t="shared" si="0"/>
        <v>1</v>
      </c>
    </row>
    <row r="6" spans="1:8" ht="14.5" x14ac:dyDescent="0.35">
      <c r="A6" s="67" t="s">
        <v>8</v>
      </c>
      <c r="B6" s="68">
        <v>1</v>
      </c>
      <c r="C6" s="134">
        <v>1</v>
      </c>
      <c r="D6" s="69">
        <v>1</v>
      </c>
      <c r="E6" s="69"/>
      <c r="F6" s="69">
        <v>0</v>
      </c>
      <c r="G6" s="39">
        <f t="shared" si="0"/>
        <v>1</v>
      </c>
    </row>
    <row r="7" spans="1:8" ht="14.5" x14ac:dyDescent="0.35">
      <c r="A7" s="61" t="s">
        <v>9</v>
      </c>
      <c r="B7" s="39">
        <v>1</v>
      </c>
      <c r="C7" s="98"/>
      <c r="D7" s="70"/>
      <c r="E7" s="70"/>
      <c r="F7" s="70"/>
      <c r="G7" s="39">
        <f t="shared" si="0"/>
        <v>1</v>
      </c>
    </row>
    <row r="8" spans="1:8" ht="14.5" x14ac:dyDescent="0.35">
      <c r="A8" s="67" t="s">
        <v>10</v>
      </c>
      <c r="B8" s="68">
        <v>1</v>
      </c>
      <c r="C8" s="134"/>
      <c r="D8" s="69"/>
      <c r="E8" s="69"/>
      <c r="F8" s="69"/>
      <c r="G8" s="39">
        <f t="shared" si="0"/>
        <v>1</v>
      </c>
    </row>
    <row r="9" spans="1:8" ht="14.5" x14ac:dyDescent="0.35">
      <c r="A9" s="61" t="s">
        <v>11</v>
      </c>
      <c r="B9" s="39">
        <v>1</v>
      </c>
      <c r="C9" s="98"/>
      <c r="D9" s="70"/>
      <c r="E9" s="70"/>
      <c r="F9" s="70"/>
      <c r="G9" s="39">
        <f t="shared" si="0"/>
        <v>1</v>
      </c>
    </row>
    <row r="10" spans="1:8" ht="14.5" x14ac:dyDescent="0.35">
      <c r="A10" s="67" t="s">
        <v>12</v>
      </c>
      <c r="B10" s="68">
        <v>1</v>
      </c>
      <c r="C10" s="134"/>
      <c r="D10" s="69"/>
      <c r="E10" s="69"/>
      <c r="F10" s="69"/>
      <c r="G10" s="39">
        <f t="shared" si="0"/>
        <v>1</v>
      </c>
    </row>
    <row r="11" spans="1:8" ht="14.5" x14ac:dyDescent="0.35">
      <c r="A11" s="61" t="s">
        <v>13</v>
      </c>
      <c r="B11" s="39">
        <v>1</v>
      </c>
      <c r="C11" s="98"/>
      <c r="D11" s="70"/>
      <c r="E11" s="70"/>
      <c r="F11" s="70"/>
      <c r="G11" s="39">
        <f t="shared" si="0"/>
        <v>1</v>
      </c>
    </row>
    <row r="12" spans="1:8" ht="14.5" x14ac:dyDescent="0.35">
      <c r="A12" s="67" t="s">
        <v>14</v>
      </c>
      <c r="B12" s="68">
        <v>1</v>
      </c>
      <c r="C12" s="134"/>
      <c r="D12" s="69"/>
      <c r="E12" s="69"/>
      <c r="F12" s="69"/>
      <c r="G12" s="39">
        <f t="shared" si="0"/>
        <v>1</v>
      </c>
    </row>
    <row r="13" spans="1:8" ht="14.5" x14ac:dyDescent="0.35">
      <c r="A13" s="61" t="s">
        <v>15</v>
      </c>
      <c r="B13" s="39">
        <v>1</v>
      </c>
      <c r="C13" s="98"/>
      <c r="D13" s="70"/>
      <c r="E13" s="70"/>
      <c r="F13" s="70"/>
      <c r="G13" s="39">
        <f t="shared" si="0"/>
        <v>1</v>
      </c>
    </row>
    <row r="14" spans="1:8" ht="14.5" x14ac:dyDescent="0.35">
      <c r="A14" s="67" t="s">
        <v>16</v>
      </c>
      <c r="B14" s="68">
        <v>1</v>
      </c>
      <c r="C14" s="134"/>
      <c r="D14" s="69"/>
      <c r="E14" s="69"/>
      <c r="F14" s="69"/>
      <c r="G14" s="39">
        <f t="shared" si="0"/>
        <v>1</v>
      </c>
    </row>
    <row r="15" spans="1:8" ht="14.5" x14ac:dyDescent="0.35">
      <c r="A15" s="61" t="s">
        <v>17</v>
      </c>
      <c r="B15" s="39">
        <v>1</v>
      </c>
      <c r="C15" s="98"/>
      <c r="D15" s="70"/>
      <c r="E15" s="70"/>
      <c r="F15" s="70"/>
      <c r="G15" s="39">
        <f t="shared" si="0"/>
        <v>1</v>
      </c>
    </row>
    <row r="16" spans="1:8" ht="14.5" x14ac:dyDescent="0.35">
      <c r="A16" s="67" t="s">
        <v>18</v>
      </c>
      <c r="B16" s="68">
        <v>1</v>
      </c>
      <c r="C16" s="134"/>
      <c r="D16" s="69"/>
      <c r="E16" s="69"/>
      <c r="F16" s="69"/>
      <c r="G16" s="39">
        <f t="shared" si="0"/>
        <v>1</v>
      </c>
    </row>
    <row r="17" spans="1:7" ht="14.5" x14ac:dyDescent="0.35">
      <c r="A17" s="61" t="s">
        <v>19</v>
      </c>
      <c r="B17" s="39">
        <v>1</v>
      </c>
      <c r="C17" s="98"/>
      <c r="D17" s="70"/>
      <c r="E17" s="70"/>
      <c r="F17" s="70"/>
      <c r="G17" s="39">
        <f t="shared" si="0"/>
        <v>1</v>
      </c>
    </row>
    <row r="18" spans="1:7" ht="14.5" x14ac:dyDescent="0.35">
      <c r="A18" s="67" t="s">
        <v>20</v>
      </c>
      <c r="B18" s="68">
        <v>1</v>
      </c>
      <c r="C18" s="134">
        <v>1</v>
      </c>
      <c r="D18" s="69">
        <v>1</v>
      </c>
      <c r="E18" s="69"/>
      <c r="F18" s="69">
        <v>0</v>
      </c>
      <c r="G18" s="39">
        <f t="shared" si="0"/>
        <v>1</v>
      </c>
    </row>
    <row r="19" spans="1:7" ht="14.5" x14ac:dyDescent="0.35">
      <c r="A19" s="61" t="s">
        <v>21</v>
      </c>
      <c r="B19" s="39">
        <v>1</v>
      </c>
      <c r="C19" s="98"/>
      <c r="D19" s="70"/>
      <c r="E19" s="70"/>
      <c r="F19" s="70"/>
      <c r="G19" s="39">
        <f t="shared" si="0"/>
        <v>1</v>
      </c>
    </row>
    <row r="20" spans="1:7" ht="14.5" x14ac:dyDescent="0.35">
      <c r="A20" s="67" t="s">
        <v>22</v>
      </c>
      <c r="B20" s="68">
        <v>1</v>
      </c>
      <c r="C20" s="134"/>
      <c r="D20" s="69"/>
      <c r="E20" s="69"/>
      <c r="F20" s="69"/>
      <c r="G20" s="39">
        <f t="shared" si="0"/>
        <v>1</v>
      </c>
    </row>
    <row r="21" spans="1:7" ht="14.5" x14ac:dyDescent="0.35">
      <c r="A21" s="61" t="s">
        <v>256</v>
      </c>
      <c r="B21" s="39">
        <v>1</v>
      </c>
      <c r="C21" s="98"/>
      <c r="D21" s="70"/>
      <c r="E21" s="70"/>
      <c r="F21" s="70"/>
      <c r="G21" s="39">
        <f t="shared" si="0"/>
        <v>1</v>
      </c>
    </row>
    <row r="22" spans="1:7" ht="14.5" x14ac:dyDescent="0.35">
      <c r="A22" s="67" t="s">
        <v>23</v>
      </c>
      <c r="B22" s="68">
        <v>1</v>
      </c>
      <c r="C22" s="134"/>
      <c r="D22" s="69"/>
      <c r="E22" s="69"/>
      <c r="F22" s="69"/>
      <c r="G22" s="39">
        <f t="shared" si="0"/>
        <v>1</v>
      </c>
    </row>
    <row r="23" spans="1:7" ht="14.5" x14ac:dyDescent="0.35">
      <c r="A23" s="61" t="s">
        <v>24</v>
      </c>
      <c r="B23" s="39">
        <v>1</v>
      </c>
      <c r="C23" s="98"/>
      <c r="D23" s="70"/>
      <c r="E23" s="70"/>
      <c r="F23" s="70"/>
      <c r="G23" s="39">
        <f t="shared" si="0"/>
        <v>1</v>
      </c>
    </row>
    <row r="24" spans="1:7" ht="14.5" x14ac:dyDescent="0.35">
      <c r="A24" s="67" t="s">
        <v>25</v>
      </c>
      <c r="B24" s="68">
        <v>1</v>
      </c>
      <c r="C24" s="134"/>
      <c r="D24" s="69"/>
      <c r="E24" s="69"/>
      <c r="F24" s="69"/>
      <c r="G24" s="39">
        <f t="shared" si="0"/>
        <v>1</v>
      </c>
    </row>
    <row r="25" spans="1:7" ht="14.5" x14ac:dyDescent="0.35">
      <c r="A25" s="61" t="s">
        <v>26</v>
      </c>
      <c r="B25" s="39">
        <v>1</v>
      </c>
      <c r="C25" s="98"/>
      <c r="D25" s="70"/>
      <c r="E25" s="70"/>
      <c r="F25" s="70"/>
      <c r="G25" s="39">
        <f t="shared" si="0"/>
        <v>1</v>
      </c>
    </row>
    <row r="26" spans="1:7" ht="14.5" x14ac:dyDescent="0.35">
      <c r="A26" s="67" t="s">
        <v>27</v>
      </c>
      <c r="B26" s="68">
        <v>1</v>
      </c>
      <c r="C26" s="134"/>
      <c r="D26" s="69"/>
      <c r="E26" s="69"/>
      <c r="F26" s="69"/>
      <c r="G26" s="39">
        <f t="shared" si="0"/>
        <v>1</v>
      </c>
    </row>
    <row r="27" spans="1:7" ht="14.5" x14ac:dyDescent="0.35">
      <c r="A27" s="61" t="s">
        <v>28</v>
      </c>
      <c r="B27" s="39">
        <v>1</v>
      </c>
      <c r="C27" s="98"/>
      <c r="D27" s="70"/>
      <c r="E27" s="70"/>
      <c r="F27" s="70"/>
      <c r="G27" s="39">
        <f t="shared" si="0"/>
        <v>1</v>
      </c>
    </row>
    <row r="28" spans="1:7" ht="14.5" x14ac:dyDescent="0.35">
      <c r="A28" s="67" t="s">
        <v>38</v>
      </c>
      <c r="B28" s="68">
        <v>1</v>
      </c>
      <c r="C28" s="134"/>
      <c r="D28" s="69"/>
      <c r="E28" s="69"/>
      <c r="F28" s="69"/>
      <c r="G28" s="39">
        <f t="shared" si="0"/>
        <v>1</v>
      </c>
    </row>
    <row r="29" spans="1:7" ht="14.5" x14ac:dyDescent="0.35">
      <c r="A29" s="61" t="s">
        <v>39</v>
      </c>
      <c r="B29" s="39">
        <v>1</v>
      </c>
      <c r="C29" s="98"/>
      <c r="D29" s="70"/>
      <c r="E29" s="70"/>
      <c r="F29" s="70"/>
      <c r="G29" s="39">
        <f t="shared" si="0"/>
        <v>1</v>
      </c>
    </row>
    <row r="30" spans="1:7" ht="14.5" x14ac:dyDescent="0.35">
      <c r="A30" s="67" t="s">
        <v>40</v>
      </c>
      <c r="B30" s="68">
        <v>1</v>
      </c>
      <c r="C30" s="134"/>
      <c r="D30" s="69"/>
      <c r="E30" s="69"/>
      <c r="F30" s="69"/>
      <c r="G30" s="39">
        <f t="shared" si="0"/>
        <v>1</v>
      </c>
    </row>
    <row r="31" spans="1:7" ht="14.5" x14ac:dyDescent="0.35">
      <c r="A31" s="61" t="s">
        <v>41</v>
      </c>
      <c r="B31" s="39">
        <v>1</v>
      </c>
      <c r="C31" s="98"/>
      <c r="D31" s="70"/>
      <c r="E31" s="70"/>
      <c r="F31" s="70"/>
      <c r="G31" s="39">
        <f t="shared" si="0"/>
        <v>1</v>
      </c>
    </row>
    <row r="32" spans="1:7" ht="14.5" x14ac:dyDescent="0.35">
      <c r="A32" s="67" t="s">
        <v>29</v>
      </c>
      <c r="B32" s="68">
        <v>1</v>
      </c>
      <c r="C32" s="134"/>
      <c r="D32" s="69"/>
      <c r="E32" s="69"/>
      <c r="F32" s="69"/>
      <c r="G32" s="39">
        <f t="shared" si="0"/>
        <v>1</v>
      </c>
    </row>
    <row r="33" spans="1:7" ht="14.5" x14ac:dyDescent="0.35">
      <c r="A33" s="61" t="s">
        <v>30</v>
      </c>
      <c r="B33" s="39">
        <v>1</v>
      </c>
      <c r="C33" s="98"/>
      <c r="D33" s="70"/>
      <c r="E33" s="70"/>
      <c r="F33" s="70"/>
      <c r="G33" s="39">
        <f t="shared" si="0"/>
        <v>1</v>
      </c>
    </row>
    <row r="34" spans="1:7" ht="14.5" x14ac:dyDescent="0.35">
      <c r="A34" s="67" t="s">
        <v>31</v>
      </c>
      <c r="B34" s="68">
        <v>1</v>
      </c>
      <c r="C34" s="134"/>
      <c r="D34" s="69"/>
      <c r="E34" s="69"/>
      <c r="F34" s="69"/>
      <c r="G34" s="39">
        <f t="shared" si="0"/>
        <v>1</v>
      </c>
    </row>
    <row r="35" spans="1:7" ht="14.5" x14ac:dyDescent="0.35">
      <c r="A35" s="61" t="s">
        <v>32</v>
      </c>
      <c r="B35" s="39">
        <v>1</v>
      </c>
      <c r="C35" s="98"/>
      <c r="D35" s="70"/>
      <c r="E35" s="70"/>
      <c r="F35" s="70"/>
      <c r="G35" s="39">
        <f t="shared" si="0"/>
        <v>1</v>
      </c>
    </row>
    <row r="36" spans="1:7" ht="14.5" x14ac:dyDescent="0.35">
      <c r="A36" s="67" t="s">
        <v>33</v>
      </c>
      <c r="B36" s="68">
        <v>1</v>
      </c>
      <c r="C36" s="134">
        <v>1</v>
      </c>
      <c r="D36" s="69">
        <v>1</v>
      </c>
      <c r="E36" s="69"/>
      <c r="F36" s="69">
        <v>0</v>
      </c>
      <c r="G36" s="39">
        <f t="shared" si="0"/>
        <v>1</v>
      </c>
    </row>
    <row r="37" spans="1:7" ht="14.5" x14ac:dyDescent="0.35">
      <c r="A37" s="61" t="s">
        <v>34</v>
      </c>
      <c r="B37" s="39">
        <v>1</v>
      </c>
      <c r="C37" s="98"/>
      <c r="D37" s="70"/>
      <c r="E37" s="70"/>
      <c r="F37" s="70"/>
      <c r="G37" s="39">
        <f t="shared" si="0"/>
        <v>1</v>
      </c>
    </row>
    <row r="38" spans="1:7" ht="14.5" x14ac:dyDescent="0.35">
      <c r="A38" s="67" t="s">
        <v>35</v>
      </c>
      <c r="B38" s="68">
        <v>1</v>
      </c>
      <c r="C38" s="134"/>
      <c r="D38" s="69"/>
      <c r="E38" s="69"/>
      <c r="F38" s="69"/>
      <c r="G38" s="39">
        <f t="shared" si="0"/>
        <v>1</v>
      </c>
    </row>
    <row r="39" spans="1:7" ht="14.5" x14ac:dyDescent="0.35">
      <c r="A39" s="61" t="s">
        <v>36</v>
      </c>
      <c r="B39" s="39">
        <v>1</v>
      </c>
      <c r="C39" s="98"/>
      <c r="D39" s="70"/>
      <c r="E39" s="70"/>
      <c r="F39" s="70"/>
      <c r="G39" s="39">
        <f t="shared" si="0"/>
        <v>1</v>
      </c>
    </row>
    <row r="40" spans="1:7" ht="14.5" x14ac:dyDescent="0.35">
      <c r="A40" s="67" t="s">
        <v>37</v>
      </c>
      <c r="B40" s="68">
        <v>1</v>
      </c>
      <c r="C40" s="134"/>
      <c r="D40" s="69"/>
      <c r="E40" s="69"/>
      <c r="F40" s="69"/>
      <c r="G40" s="39">
        <f t="shared" si="0"/>
        <v>1</v>
      </c>
    </row>
    <row r="41" spans="1:7" ht="14.5" x14ac:dyDescent="0.35">
      <c r="A41" s="61" t="s">
        <v>42</v>
      </c>
      <c r="B41" s="39">
        <v>1</v>
      </c>
      <c r="C41" s="98"/>
      <c r="D41" s="70"/>
      <c r="E41" s="70"/>
      <c r="F41" s="70"/>
      <c r="G41" s="39">
        <f t="shared" si="0"/>
        <v>1</v>
      </c>
    </row>
    <row r="42" spans="1:7" ht="14.5" x14ac:dyDescent="0.35">
      <c r="A42" s="67" t="s">
        <v>43</v>
      </c>
      <c r="B42" s="68">
        <v>1</v>
      </c>
      <c r="C42" s="134"/>
      <c r="D42" s="69"/>
      <c r="E42" s="69"/>
      <c r="F42" s="69"/>
      <c r="G42" s="39">
        <f t="shared" si="0"/>
        <v>1</v>
      </c>
    </row>
    <row r="43" spans="1:7" ht="14.5" x14ac:dyDescent="0.35">
      <c r="A43" s="61" t="s">
        <v>44</v>
      </c>
      <c r="B43" s="39">
        <v>1</v>
      </c>
      <c r="C43" s="98"/>
      <c r="D43" s="70"/>
      <c r="E43" s="70"/>
      <c r="F43" s="70"/>
      <c r="G43" s="39">
        <f t="shared" si="0"/>
        <v>1</v>
      </c>
    </row>
    <row r="44" spans="1:7" ht="14.5" x14ac:dyDescent="0.35">
      <c r="A44" s="67" t="s">
        <v>45</v>
      </c>
      <c r="B44" s="68">
        <v>1</v>
      </c>
      <c r="C44" s="134"/>
      <c r="D44" s="69"/>
      <c r="E44" s="69"/>
      <c r="F44" s="69"/>
      <c r="G44" s="39">
        <f t="shared" si="0"/>
        <v>1</v>
      </c>
    </row>
    <row r="45" spans="1:7" ht="14.5" x14ac:dyDescent="0.35">
      <c r="A45" s="61" t="s">
        <v>46</v>
      </c>
      <c r="B45" s="39">
        <v>1</v>
      </c>
      <c r="C45" s="98"/>
      <c r="D45" s="70"/>
      <c r="E45" s="70"/>
      <c r="F45" s="70"/>
      <c r="G45" s="39">
        <f t="shared" si="0"/>
        <v>1</v>
      </c>
    </row>
    <row r="46" spans="1:7" ht="14.5" x14ac:dyDescent="0.35">
      <c r="A46" s="67" t="s">
        <v>47</v>
      </c>
      <c r="B46" s="68">
        <v>1</v>
      </c>
      <c r="C46" s="134"/>
      <c r="D46" s="69"/>
      <c r="E46" s="69"/>
      <c r="F46" s="69"/>
      <c r="G46" s="39">
        <f t="shared" si="0"/>
        <v>1</v>
      </c>
    </row>
    <row r="47" spans="1:7" ht="14.5" x14ac:dyDescent="0.35">
      <c r="A47" s="61" t="s">
        <v>48</v>
      </c>
      <c r="B47" s="39">
        <v>1</v>
      </c>
      <c r="C47" s="98"/>
      <c r="D47" s="70"/>
      <c r="E47" s="70"/>
      <c r="F47" s="70"/>
      <c r="G47" s="39">
        <f t="shared" si="0"/>
        <v>1</v>
      </c>
    </row>
    <row r="48" spans="1:7" ht="14.5" x14ac:dyDescent="0.35">
      <c r="A48" s="67" t="s">
        <v>49</v>
      </c>
      <c r="B48" s="68">
        <v>1</v>
      </c>
      <c r="C48" s="134"/>
      <c r="D48" s="69"/>
      <c r="E48" s="69"/>
      <c r="F48" s="69"/>
      <c r="G48" s="39">
        <f t="shared" si="0"/>
        <v>1</v>
      </c>
    </row>
    <row r="49" spans="1:7" ht="14.5" x14ac:dyDescent="0.35">
      <c r="A49" s="61" t="s">
        <v>50</v>
      </c>
      <c r="B49" s="39">
        <v>1</v>
      </c>
      <c r="C49" s="98"/>
      <c r="D49" s="70"/>
      <c r="E49" s="70"/>
      <c r="F49" s="70"/>
      <c r="G49" s="39">
        <f t="shared" si="0"/>
        <v>1</v>
      </c>
    </row>
    <row r="50" spans="1:7" ht="14.5" x14ac:dyDescent="0.35">
      <c r="A50" s="67" t="s">
        <v>252</v>
      </c>
      <c r="B50" s="68">
        <v>1</v>
      </c>
      <c r="C50" s="134"/>
      <c r="D50" s="69"/>
      <c r="E50" s="69"/>
      <c r="F50" s="69"/>
      <c r="G50" s="39">
        <f t="shared" si="0"/>
        <v>1</v>
      </c>
    </row>
    <row r="51" spans="1:7" ht="14.5" x14ac:dyDescent="0.35">
      <c r="A51" s="61" t="s">
        <v>253</v>
      </c>
      <c r="B51" s="39">
        <v>1</v>
      </c>
      <c r="C51" s="98"/>
      <c r="D51" s="70"/>
      <c r="E51" s="70"/>
      <c r="F51" s="70"/>
      <c r="G51" s="39">
        <f t="shared" si="0"/>
        <v>1</v>
      </c>
    </row>
    <row r="52" spans="1:7" ht="14.5" x14ac:dyDescent="0.35">
      <c r="A52" s="67" t="s">
        <v>254</v>
      </c>
      <c r="B52" s="68">
        <v>1</v>
      </c>
      <c r="C52" s="134"/>
      <c r="D52" s="69"/>
      <c r="E52" s="69"/>
      <c r="F52" s="69"/>
      <c r="G52" s="39">
        <f t="shared" si="0"/>
        <v>1</v>
      </c>
    </row>
    <row r="53" spans="1:7" ht="14.5" x14ac:dyDescent="0.35">
      <c r="A53" s="61" t="s">
        <v>255</v>
      </c>
      <c r="B53" s="39">
        <v>1</v>
      </c>
      <c r="C53" s="98"/>
      <c r="D53" s="70"/>
      <c r="E53" s="70"/>
      <c r="F53" s="70"/>
      <c r="G53" s="39">
        <f t="shared" si="0"/>
        <v>1</v>
      </c>
    </row>
    <row r="54" spans="1:7" ht="14.5" x14ac:dyDescent="0.35">
      <c r="A54" s="67" t="s">
        <v>51</v>
      </c>
      <c r="B54" s="68">
        <v>1</v>
      </c>
      <c r="C54" s="134">
        <v>1</v>
      </c>
      <c r="D54" s="69">
        <v>1</v>
      </c>
      <c r="E54" s="69"/>
      <c r="F54" s="69">
        <v>0</v>
      </c>
      <c r="G54" s="39">
        <f t="shared" si="0"/>
        <v>1</v>
      </c>
    </row>
    <row r="55" spans="1:7" ht="14.5" x14ac:dyDescent="0.35">
      <c r="A55" s="61" t="s">
        <v>52</v>
      </c>
      <c r="B55" s="39">
        <v>1</v>
      </c>
      <c r="C55" s="98"/>
      <c r="D55" s="70"/>
      <c r="E55" s="70"/>
      <c r="F55" s="70"/>
      <c r="G55" s="39">
        <f t="shared" si="0"/>
        <v>1</v>
      </c>
    </row>
    <row r="56" spans="1:7" ht="14.5" x14ac:dyDescent="0.35">
      <c r="A56" s="67" t="s">
        <v>53</v>
      </c>
      <c r="B56" s="68">
        <v>1</v>
      </c>
      <c r="C56" s="134"/>
      <c r="D56" s="69"/>
      <c r="E56" s="69"/>
      <c r="F56" s="69"/>
      <c r="G56" s="39">
        <f t="shared" si="0"/>
        <v>1</v>
      </c>
    </row>
    <row r="57" spans="1:7" ht="14.5" x14ac:dyDescent="0.35">
      <c r="A57" s="61" t="s">
        <v>54</v>
      </c>
      <c r="B57" s="39">
        <v>1</v>
      </c>
      <c r="C57" s="98"/>
      <c r="D57" s="70"/>
      <c r="E57" s="70"/>
      <c r="F57" s="70"/>
      <c r="G57" s="39">
        <f t="shared" si="0"/>
        <v>1</v>
      </c>
    </row>
    <row r="58" spans="1:7" ht="14.5" x14ac:dyDescent="0.35">
      <c r="A58" s="67" t="s">
        <v>55</v>
      </c>
      <c r="B58" s="68">
        <v>1</v>
      </c>
      <c r="C58" s="134"/>
      <c r="D58" s="69"/>
      <c r="E58" s="69"/>
      <c r="F58" s="69"/>
      <c r="G58" s="39">
        <f t="shared" si="0"/>
        <v>1</v>
      </c>
    </row>
    <row r="59" spans="1:7" ht="14.5" x14ac:dyDescent="0.35">
      <c r="A59" s="61" t="s">
        <v>56</v>
      </c>
      <c r="B59" s="39">
        <v>1</v>
      </c>
      <c r="C59" s="98"/>
      <c r="D59" s="70"/>
      <c r="E59" s="70"/>
      <c r="F59" s="70"/>
      <c r="G59" s="39">
        <f t="shared" si="0"/>
        <v>1</v>
      </c>
    </row>
    <row r="60" spans="1:7" ht="14.5" x14ac:dyDescent="0.35">
      <c r="A60" s="67" t="s">
        <v>57</v>
      </c>
      <c r="B60" s="68">
        <v>1</v>
      </c>
      <c r="C60" s="134"/>
      <c r="D60" s="69"/>
      <c r="E60" s="69"/>
      <c r="F60" s="69"/>
      <c r="G60" s="39">
        <f t="shared" si="0"/>
        <v>1</v>
      </c>
    </row>
    <row r="61" spans="1:7" ht="14.5" x14ac:dyDescent="0.35">
      <c r="A61" s="61" t="s">
        <v>58</v>
      </c>
      <c r="B61" s="39">
        <v>1</v>
      </c>
      <c r="C61" s="98"/>
      <c r="D61" s="70"/>
      <c r="E61" s="70"/>
      <c r="F61" s="70"/>
      <c r="G61" s="39">
        <f t="shared" si="0"/>
        <v>1</v>
      </c>
    </row>
    <row r="62" spans="1:7" ht="14.5" x14ac:dyDescent="0.35">
      <c r="A62" s="67" t="s">
        <v>59</v>
      </c>
      <c r="B62" s="68">
        <v>1</v>
      </c>
      <c r="C62" s="134"/>
      <c r="D62" s="69"/>
      <c r="E62" s="69"/>
      <c r="F62" s="69"/>
      <c r="G62" s="39">
        <f t="shared" si="0"/>
        <v>1</v>
      </c>
    </row>
    <row r="63" spans="1:7" ht="14.5" x14ac:dyDescent="0.35">
      <c r="A63" s="61" t="s">
        <v>60</v>
      </c>
      <c r="B63" s="39">
        <v>1</v>
      </c>
      <c r="C63" s="98"/>
      <c r="D63" s="70"/>
      <c r="E63" s="70"/>
      <c r="F63" s="70"/>
      <c r="G63" s="39">
        <f t="shared" si="0"/>
        <v>1</v>
      </c>
    </row>
    <row r="64" spans="1:7" ht="14.5" x14ac:dyDescent="0.35">
      <c r="A64" s="67" t="s">
        <v>61</v>
      </c>
      <c r="B64" s="68">
        <v>1</v>
      </c>
      <c r="C64" s="134"/>
      <c r="D64" s="69"/>
      <c r="E64" s="69"/>
      <c r="F64" s="69"/>
      <c r="G64" s="39">
        <f t="shared" si="0"/>
        <v>1</v>
      </c>
    </row>
    <row r="65" spans="1:7" ht="14.5" x14ac:dyDescent="0.35">
      <c r="A65" s="61" t="s">
        <v>62</v>
      </c>
      <c r="B65" s="39">
        <v>1</v>
      </c>
      <c r="C65" s="98"/>
      <c r="D65" s="70"/>
      <c r="E65" s="70"/>
      <c r="F65" s="70"/>
      <c r="G65" s="39">
        <f t="shared" si="0"/>
        <v>1</v>
      </c>
    </row>
    <row r="66" spans="1:7" ht="14.5" x14ac:dyDescent="0.35">
      <c r="A66" s="67" t="s">
        <v>63</v>
      </c>
      <c r="B66" s="68">
        <v>1</v>
      </c>
      <c r="C66" s="134"/>
      <c r="D66" s="69"/>
      <c r="E66" s="69"/>
      <c r="F66" s="69"/>
      <c r="G66" s="39">
        <f t="shared" si="0"/>
        <v>1</v>
      </c>
    </row>
    <row r="67" spans="1:7" ht="14.5" x14ac:dyDescent="0.35">
      <c r="A67" s="61" t="s">
        <v>64</v>
      </c>
      <c r="B67" s="39">
        <v>1</v>
      </c>
      <c r="C67" s="98"/>
      <c r="D67" s="70"/>
      <c r="E67" s="70"/>
      <c r="F67" s="70"/>
      <c r="G67" s="39">
        <f t="shared" ref="G67:G130" si="1">B67/B$219</f>
        <v>1</v>
      </c>
    </row>
    <row r="68" spans="1:7" ht="14.5" x14ac:dyDescent="0.35">
      <c r="A68" s="67" t="s">
        <v>65</v>
      </c>
      <c r="B68" s="68">
        <v>1</v>
      </c>
      <c r="C68" s="134"/>
      <c r="D68" s="69"/>
      <c r="E68" s="69"/>
      <c r="F68" s="69"/>
      <c r="G68" s="39">
        <f t="shared" si="1"/>
        <v>1</v>
      </c>
    </row>
    <row r="69" spans="1:7" ht="14.5" x14ac:dyDescent="0.35">
      <c r="A69" s="61" t="s">
        <v>66</v>
      </c>
      <c r="B69" s="39">
        <v>1</v>
      </c>
      <c r="C69" s="98"/>
      <c r="D69" s="70"/>
      <c r="E69" s="70"/>
      <c r="F69" s="70"/>
      <c r="G69" s="39">
        <f t="shared" si="1"/>
        <v>1</v>
      </c>
    </row>
    <row r="70" spans="1:7" ht="14.5" x14ac:dyDescent="0.35">
      <c r="A70" s="67" t="s">
        <v>67</v>
      </c>
      <c r="B70" s="68">
        <v>1</v>
      </c>
      <c r="C70" s="134"/>
      <c r="D70" s="69"/>
      <c r="E70" s="69"/>
      <c r="F70" s="69"/>
      <c r="G70" s="39">
        <f t="shared" si="1"/>
        <v>1</v>
      </c>
    </row>
    <row r="71" spans="1:7" ht="14.5" x14ac:dyDescent="0.35">
      <c r="A71" s="61" t="s">
        <v>68</v>
      </c>
      <c r="B71" s="39">
        <v>1</v>
      </c>
      <c r="C71" s="98"/>
      <c r="D71" s="70"/>
      <c r="E71" s="70"/>
      <c r="F71" s="70"/>
      <c r="G71" s="39">
        <f t="shared" si="1"/>
        <v>1</v>
      </c>
    </row>
    <row r="72" spans="1:7" ht="14.5" x14ac:dyDescent="0.35">
      <c r="A72" s="67" t="s">
        <v>69</v>
      </c>
      <c r="B72" s="68">
        <v>1</v>
      </c>
      <c r="C72" s="134"/>
      <c r="D72" s="69"/>
      <c r="E72" s="69"/>
      <c r="F72" s="69"/>
      <c r="G72" s="39">
        <f t="shared" si="1"/>
        <v>1</v>
      </c>
    </row>
    <row r="73" spans="1:7" ht="14.5" x14ac:dyDescent="0.35">
      <c r="A73" s="61" t="s">
        <v>70</v>
      </c>
      <c r="B73" s="39">
        <v>1</v>
      </c>
      <c r="C73" s="98">
        <v>2</v>
      </c>
      <c r="D73" s="70"/>
      <c r="E73" s="70">
        <v>2</v>
      </c>
      <c r="F73" s="70">
        <v>0</v>
      </c>
      <c r="G73" s="39">
        <f t="shared" si="1"/>
        <v>1</v>
      </c>
    </row>
    <row r="74" spans="1:7" ht="14.5" x14ac:dyDescent="0.35">
      <c r="A74" s="67" t="s">
        <v>71</v>
      </c>
      <c r="B74" s="68">
        <v>1</v>
      </c>
      <c r="C74" s="134"/>
      <c r="D74" s="69"/>
      <c r="E74" s="69"/>
      <c r="F74" s="69"/>
      <c r="G74" s="39">
        <f t="shared" si="1"/>
        <v>1</v>
      </c>
    </row>
    <row r="75" spans="1:7" ht="14.5" x14ac:dyDescent="0.35">
      <c r="A75" s="61" t="s">
        <v>72</v>
      </c>
      <c r="B75" s="39">
        <v>1</v>
      </c>
      <c r="C75" s="98"/>
      <c r="D75" s="70"/>
      <c r="E75" s="70"/>
      <c r="F75" s="70"/>
      <c r="G75" s="39">
        <f t="shared" si="1"/>
        <v>1</v>
      </c>
    </row>
    <row r="76" spans="1:7" ht="14.5" x14ac:dyDescent="0.35">
      <c r="A76" s="67" t="s">
        <v>73</v>
      </c>
      <c r="B76" s="68">
        <v>1</v>
      </c>
      <c r="C76" s="134">
        <v>2</v>
      </c>
      <c r="D76" s="69">
        <v>1</v>
      </c>
      <c r="E76" s="69">
        <v>1</v>
      </c>
      <c r="F76" s="69">
        <v>0</v>
      </c>
      <c r="G76" s="39">
        <f t="shared" si="1"/>
        <v>1</v>
      </c>
    </row>
    <row r="77" spans="1:7" ht="14.5" x14ac:dyDescent="0.35">
      <c r="A77" s="61" t="s">
        <v>74</v>
      </c>
      <c r="B77" s="39">
        <v>1</v>
      </c>
      <c r="C77" s="98"/>
      <c r="D77" s="70"/>
      <c r="E77" s="70"/>
      <c r="F77" s="70"/>
      <c r="G77" s="39">
        <f t="shared" si="1"/>
        <v>1</v>
      </c>
    </row>
    <row r="78" spans="1:7" ht="14.5" x14ac:dyDescent="0.35">
      <c r="A78" s="67" t="s">
        <v>75</v>
      </c>
      <c r="B78" s="68">
        <v>1</v>
      </c>
      <c r="C78" s="134">
        <v>2</v>
      </c>
      <c r="D78" s="69">
        <v>2</v>
      </c>
      <c r="E78" s="69"/>
      <c r="F78" s="69">
        <v>0</v>
      </c>
      <c r="G78" s="39">
        <f t="shared" si="1"/>
        <v>1</v>
      </c>
    </row>
    <row r="79" spans="1:7" ht="14.5" x14ac:dyDescent="0.35">
      <c r="A79" s="61" t="s">
        <v>76</v>
      </c>
      <c r="B79" s="39">
        <v>1</v>
      </c>
      <c r="C79" s="98"/>
      <c r="D79" s="70"/>
      <c r="E79" s="70"/>
      <c r="F79" s="70"/>
      <c r="G79" s="39">
        <f t="shared" si="1"/>
        <v>1</v>
      </c>
    </row>
    <row r="80" spans="1:7" ht="14.5" x14ac:dyDescent="0.35">
      <c r="A80" s="67" t="s">
        <v>77</v>
      </c>
      <c r="B80" s="68">
        <v>1</v>
      </c>
      <c r="C80" s="134"/>
      <c r="D80" s="69"/>
      <c r="E80" s="69"/>
      <c r="F80" s="69"/>
      <c r="G80" s="39">
        <f t="shared" si="1"/>
        <v>1</v>
      </c>
    </row>
    <row r="81" spans="1:7" ht="14.5" x14ac:dyDescent="0.35">
      <c r="A81" s="61" t="s">
        <v>78</v>
      </c>
      <c r="B81" s="39">
        <v>1</v>
      </c>
      <c r="C81" s="98"/>
      <c r="D81" s="70"/>
      <c r="E81" s="70"/>
      <c r="F81" s="70"/>
      <c r="G81" s="39">
        <f t="shared" si="1"/>
        <v>1</v>
      </c>
    </row>
    <row r="82" spans="1:7" ht="14.5" x14ac:dyDescent="0.35">
      <c r="A82" s="67" t="s">
        <v>79</v>
      </c>
      <c r="B82" s="68">
        <v>1</v>
      </c>
      <c r="C82" s="134"/>
      <c r="D82" s="69"/>
      <c r="E82" s="69"/>
      <c r="F82" s="69"/>
      <c r="G82" s="39">
        <f t="shared" si="1"/>
        <v>1</v>
      </c>
    </row>
    <row r="83" spans="1:7" ht="14.5" x14ac:dyDescent="0.35">
      <c r="A83" s="61" t="s">
        <v>80</v>
      </c>
      <c r="B83" s="39">
        <v>1</v>
      </c>
      <c r="C83" s="98"/>
      <c r="D83" s="70"/>
      <c r="E83" s="70"/>
      <c r="F83" s="70"/>
      <c r="G83" s="39">
        <f t="shared" si="1"/>
        <v>1</v>
      </c>
    </row>
    <row r="84" spans="1:7" ht="14.5" x14ac:dyDescent="0.35">
      <c r="A84" s="67" t="s">
        <v>81</v>
      </c>
      <c r="B84" s="68">
        <v>1</v>
      </c>
      <c r="C84" s="134"/>
      <c r="D84" s="69"/>
      <c r="E84" s="69"/>
      <c r="F84" s="69"/>
      <c r="G84" s="39">
        <f t="shared" si="1"/>
        <v>1</v>
      </c>
    </row>
    <row r="85" spans="1:7" ht="14.5" x14ac:dyDescent="0.35">
      <c r="A85" s="61" t="s">
        <v>82</v>
      </c>
      <c r="B85" s="39">
        <v>1</v>
      </c>
      <c r="C85" s="98"/>
      <c r="D85" s="70"/>
      <c r="E85" s="70"/>
      <c r="F85" s="70"/>
      <c r="G85" s="39">
        <f t="shared" si="1"/>
        <v>1</v>
      </c>
    </row>
    <row r="86" spans="1:7" ht="14.5" x14ac:dyDescent="0.35">
      <c r="A86" s="67" t="s">
        <v>83</v>
      </c>
      <c r="B86" s="68">
        <v>1</v>
      </c>
      <c r="C86" s="134"/>
      <c r="D86" s="69"/>
      <c r="E86" s="69"/>
      <c r="F86" s="69"/>
      <c r="G86" s="39">
        <f t="shared" si="1"/>
        <v>1</v>
      </c>
    </row>
    <row r="87" spans="1:7" ht="14.5" x14ac:dyDescent="0.35">
      <c r="A87" s="61" t="s">
        <v>84</v>
      </c>
      <c r="B87" s="39">
        <v>1</v>
      </c>
      <c r="C87" s="98"/>
      <c r="D87" s="70"/>
      <c r="E87" s="70"/>
      <c r="F87" s="70"/>
      <c r="G87" s="39">
        <f t="shared" si="1"/>
        <v>1</v>
      </c>
    </row>
    <row r="88" spans="1:7" ht="14.5" x14ac:dyDescent="0.35">
      <c r="A88" s="67" t="s">
        <v>85</v>
      </c>
      <c r="B88" s="68">
        <v>1</v>
      </c>
      <c r="C88" s="134"/>
      <c r="D88" s="69"/>
      <c r="E88" s="69"/>
      <c r="F88" s="69"/>
      <c r="G88" s="39">
        <f t="shared" si="1"/>
        <v>1</v>
      </c>
    </row>
    <row r="89" spans="1:7" ht="14.5" x14ac:dyDescent="0.35">
      <c r="A89" s="61" t="s">
        <v>95</v>
      </c>
      <c r="B89" s="39">
        <v>1</v>
      </c>
      <c r="C89" s="98">
        <v>1</v>
      </c>
      <c r="D89" s="70">
        <v>1</v>
      </c>
      <c r="E89" s="70"/>
      <c r="F89" s="70">
        <v>0</v>
      </c>
      <c r="G89" s="39">
        <f t="shared" si="1"/>
        <v>1</v>
      </c>
    </row>
    <row r="90" spans="1:7" ht="14.5" x14ac:dyDescent="0.35">
      <c r="A90" s="67" t="s">
        <v>96</v>
      </c>
      <c r="B90" s="68">
        <v>1</v>
      </c>
      <c r="C90" s="134">
        <v>1</v>
      </c>
      <c r="D90" s="69">
        <v>1</v>
      </c>
      <c r="E90" s="69"/>
      <c r="F90" s="69">
        <v>0</v>
      </c>
      <c r="G90" s="39">
        <f t="shared" si="1"/>
        <v>1</v>
      </c>
    </row>
    <row r="91" spans="1:7" ht="14.5" x14ac:dyDescent="0.35">
      <c r="A91" s="61" t="s">
        <v>97</v>
      </c>
      <c r="B91" s="39">
        <v>1</v>
      </c>
      <c r="C91" s="98"/>
      <c r="D91" s="70"/>
      <c r="E91" s="70"/>
      <c r="F91" s="70"/>
      <c r="G91" s="39">
        <f t="shared" si="1"/>
        <v>1</v>
      </c>
    </row>
    <row r="92" spans="1:7" ht="14.5" x14ac:dyDescent="0.35">
      <c r="A92" s="67" t="s">
        <v>98</v>
      </c>
      <c r="B92" s="68">
        <v>1</v>
      </c>
      <c r="C92" s="134"/>
      <c r="D92" s="69"/>
      <c r="E92" s="69"/>
      <c r="F92" s="69"/>
      <c r="G92" s="39">
        <f t="shared" si="1"/>
        <v>1</v>
      </c>
    </row>
    <row r="93" spans="1:7" ht="14.5" x14ac:dyDescent="0.35">
      <c r="A93" s="61" t="s">
        <v>99</v>
      </c>
      <c r="B93" s="39">
        <v>1</v>
      </c>
      <c r="C93" s="98"/>
      <c r="D93" s="70"/>
      <c r="E93" s="70"/>
      <c r="F93" s="70"/>
      <c r="G93" s="39">
        <f t="shared" si="1"/>
        <v>1</v>
      </c>
    </row>
    <row r="94" spans="1:7" ht="14.5" x14ac:dyDescent="0.35">
      <c r="A94" s="67" t="s">
        <v>100</v>
      </c>
      <c r="B94" s="68">
        <v>1</v>
      </c>
      <c r="C94" s="134"/>
      <c r="D94" s="69"/>
      <c r="E94" s="69"/>
      <c r="F94" s="69"/>
      <c r="G94" s="39">
        <f t="shared" si="1"/>
        <v>1</v>
      </c>
    </row>
    <row r="95" spans="1:7" ht="14.5" x14ac:dyDescent="0.35">
      <c r="A95" s="61" t="s">
        <v>101</v>
      </c>
      <c r="B95" s="39">
        <v>1</v>
      </c>
      <c r="C95" s="98"/>
      <c r="D95" s="70"/>
      <c r="E95" s="70"/>
      <c r="F95" s="70"/>
      <c r="G95" s="39">
        <f t="shared" si="1"/>
        <v>1</v>
      </c>
    </row>
    <row r="96" spans="1:7" ht="14.5" x14ac:dyDescent="0.35">
      <c r="A96" s="67" t="s">
        <v>102</v>
      </c>
      <c r="B96" s="68">
        <v>1</v>
      </c>
      <c r="C96" s="134"/>
      <c r="D96" s="69"/>
      <c r="E96" s="69"/>
      <c r="F96" s="69"/>
      <c r="G96" s="39">
        <f t="shared" si="1"/>
        <v>1</v>
      </c>
    </row>
    <row r="97" spans="1:7" ht="14.5" x14ac:dyDescent="0.35">
      <c r="A97" s="61" t="s">
        <v>103</v>
      </c>
      <c r="B97" s="39">
        <v>1</v>
      </c>
      <c r="C97" s="98"/>
      <c r="D97" s="70"/>
      <c r="E97" s="70"/>
      <c r="F97" s="70"/>
      <c r="G97" s="39">
        <f t="shared" si="1"/>
        <v>1</v>
      </c>
    </row>
    <row r="98" spans="1:7" ht="14.5" x14ac:dyDescent="0.35">
      <c r="A98" s="67" t="s">
        <v>104</v>
      </c>
      <c r="B98" s="68">
        <v>1</v>
      </c>
      <c r="C98" s="134"/>
      <c r="D98" s="69"/>
      <c r="E98" s="69"/>
      <c r="F98" s="69"/>
      <c r="G98" s="39">
        <f t="shared" si="1"/>
        <v>1</v>
      </c>
    </row>
    <row r="99" spans="1:7" ht="14.5" x14ac:dyDescent="0.35">
      <c r="A99" s="61" t="s">
        <v>86</v>
      </c>
      <c r="B99" s="39">
        <v>1</v>
      </c>
      <c r="C99" s="98"/>
      <c r="D99" s="70"/>
      <c r="E99" s="70"/>
      <c r="F99" s="70"/>
      <c r="G99" s="39">
        <f t="shared" si="1"/>
        <v>1</v>
      </c>
    </row>
    <row r="100" spans="1:7" ht="14.5" x14ac:dyDescent="0.35">
      <c r="A100" s="67" t="s">
        <v>105</v>
      </c>
      <c r="B100" s="68">
        <v>1</v>
      </c>
      <c r="C100" s="134">
        <v>1</v>
      </c>
      <c r="D100" s="69"/>
      <c r="E100" s="69">
        <v>1</v>
      </c>
      <c r="F100" s="69">
        <v>0</v>
      </c>
      <c r="G100" s="39">
        <f t="shared" si="1"/>
        <v>1</v>
      </c>
    </row>
    <row r="101" spans="1:7" ht="14.5" x14ac:dyDescent="0.35">
      <c r="A101" s="61" t="s">
        <v>106</v>
      </c>
      <c r="B101" s="39">
        <v>1</v>
      </c>
      <c r="C101" s="98">
        <v>1</v>
      </c>
      <c r="D101" s="70"/>
      <c r="E101" s="70">
        <v>1</v>
      </c>
      <c r="F101" s="70">
        <v>0</v>
      </c>
      <c r="G101" s="39">
        <f t="shared" si="1"/>
        <v>1</v>
      </c>
    </row>
    <row r="102" spans="1:7" ht="14.5" x14ac:dyDescent="0.35">
      <c r="A102" s="67" t="s">
        <v>107</v>
      </c>
      <c r="B102" s="68">
        <v>1</v>
      </c>
      <c r="C102" s="134"/>
      <c r="D102" s="69"/>
      <c r="E102" s="69"/>
      <c r="F102" s="69"/>
      <c r="G102" s="39">
        <f t="shared" si="1"/>
        <v>1</v>
      </c>
    </row>
    <row r="103" spans="1:7" ht="14.5" x14ac:dyDescent="0.35">
      <c r="A103" s="61" t="s">
        <v>108</v>
      </c>
      <c r="B103" s="39">
        <v>1</v>
      </c>
      <c r="C103" s="98"/>
      <c r="D103" s="70"/>
      <c r="E103" s="70"/>
      <c r="F103" s="70"/>
      <c r="G103" s="39">
        <f t="shared" si="1"/>
        <v>1</v>
      </c>
    </row>
    <row r="104" spans="1:7" ht="14.5" x14ac:dyDescent="0.35">
      <c r="A104" s="67" t="s">
        <v>109</v>
      </c>
      <c r="B104" s="68">
        <v>1</v>
      </c>
      <c r="C104" s="134">
        <v>1</v>
      </c>
      <c r="D104" s="69">
        <v>1</v>
      </c>
      <c r="E104" s="69"/>
      <c r="F104" s="69">
        <v>0</v>
      </c>
      <c r="G104" s="39">
        <f t="shared" si="1"/>
        <v>1</v>
      </c>
    </row>
    <row r="105" spans="1:7" ht="14.5" x14ac:dyDescent="0.35">
      <c r="A105" s="61" t="s">
        <v>110</v>
      </c>
      <c r="B105" s="39">
        <v>1</v>
      </c>
      <c r="C105" s="98"/>
      <c r="D105" s="70"/>
      <c r="E105" s="70"/>
      <c r="F105" s="70"/>
      <c r="G105" s="39">
        <f t="shared" si="1"/>
        <v>1</v>
      </c>
    </row>
    <row r="106" spans="1:7" ht="14.5" x14ac:dyDescent="0.35">
      <c r="A106" s="67" t="s">
        <v>111</v>
      </c>
      <c r="B106" s="68">
        <v>1</v>
      </c>
      <c r="C106" s="134"/>
      <c r="D106" s="69"/>
      <c r="E106" s="69"/>
      <c r="F106" s="69"/>
      <c r="G106" s="39">
        <f t="shared" si="1"/>
        <v>1</v>
      </c>
    </row>
    <row r="107" spans="1:7" ht="14.5" x14ac:dyDescent="0.35">
      <c r="A107" s="61" t="s">
        <v>112</v>
      </c>
      <c r="B107" s="39">
        <v>1</v>
      </c>
      <c r="C107" s="98"/>
      <c r="D107" s="70"/>
      <c r="E107" s="70"/>
      <c r="F107" s="70"/>
      <c r="G107" s="39">
        <f t="shared" si="1"/>
        <v>1</v>
      </c>
    </row>
    <row r="108" spans="1:7" ht="14.5" x14ac:dyDescent="0.35">
      <c r="A108" s="67" t="s">
        <v>113</v>
      </c>
      <c r="B108" s="68">
        <v>1</v>
      </c>
      <c r="C108" s="134"/>
      <c r="D108" s="69"/>
      <c r="E108" s="69"/>
      <c r="F108" s="69"/>
      <c r="G108" s="39">
        <f t="shared" si="1"/>
        <v>1</v>
      </c>
    </row>
    <row r="109" spans="1:7" ht="14.5" x14ac:dyDescent="0.35">
      <c r="A109" s="61" t="s">
        <v>114</v>
      </c>
      <c r="B109" s="39">
        <v>1</v>
      </c>
      <c r="C109" s="98"/>
      <c r="D109" s="70"/>
      <c r="E109" s="70"/>
      <c r="F109" s="70"/>
      <c r="G109" s="39">
        <f t="shared" si="1"/>
        <v>1</v>
      </c>
    </row>
    <row r="110" spans="1:7" ht="14.5" x14ac:dyDescent="0.35">
      <c r="A110" s="67" t="s">
        <v>87</v>
      </c>
      <c r="B110" s="68">
        <v>1</v>
      </c>
      <c r="C110" s="134"/>
      <c r="D110" s="69"/>
      <c r="E110" s="69"/>
      <c r="F110" s="69"/>
      <c r="G110" s="39">
        <f t="shared" si="1"/>
        <v>1</v>
      </c>
    </row>
    <row r="111" spans="1:7" ht="14.5" x14ac:dyDescent="0.35">
      <c r="A111" s="61" t="s">
        <v>115</v>
      </c>
      <c r="B111" s="39">
        <v>1</v>
      </c>
      <c r="C111" s="98"/>
      <c r="D111" s="70"/>
      <c r="E111" s="70"/>
      <c r="F111" s="70"/>
      <c r="G111" s="39">
        <f t="shared" si="1"/>
        <v>1</v>
      </c>
    </row>
    <row r="112" spans="1:7" ht="14.5" x14ac:dyDescent="0.35">
      <c r="A112" s="67" t="s">
        <v>116</v>
      </c>
      <c r="B112" s="68">
        <v>1</v>
      </c>
      <c r="C112" s="134"/>
      <c r="D112" s="69"/>
      <c r="E112" s="69"/>
      <c r="F112" s="69"/>
      <c r="G112" s="39">
        <f t="shared" si="1"/>
        <v>1</v>
      </c>
    </row>
    <row r="113" spans="1:7" ht="14.5" x14ac:dyDescent="0.35">
      <c r="A113" s="61" t="s">
        <v>117</v>
      </c>
      <c r="B113" s="39">
        <v>1</v>
      </c>
      <c r="C113" s="98"/>
      <c r="D113" s="70"/>
      <c r="E113" s="70"/>
      <c r="F113" s="70"/>
      <c r="G113" s="39">
        <f t="shared" si="1"/>
        <v>1</v>
      </c>
    </row>
    <row r="114" spans="1:7" ht="14.5" x14ac:dyDescent="0.35">
      <c r="A114" s="67" t="s">
        <v>118</v>
      </c>
      <c r="B114" s="68">
        <v>1</v>
      </c>
      <c r="C114" s="134"/>
      <c r="D114" s="69"/>
      <c r="E114" s="69"/>
      <c r="F114" s="69"/>
      <c r="G114" s="39">
        <f t="shared" si="1"/>
        <v>1</v>
      </c>
    </row>
    <row r="115" spans="1:7" ht="14.5" x14ac:dyDescent="0.35">
      <c r="A115" s="61" t="s">
        <v>119</v>
      </c>
      <c r="B115" s="39">
        <v>1</v>
      </c>
      <c r="C115" s="98"/>
      <c r="D115" s="70"/>
      <c r="E115" s="70"/>
      <c r="F115" s="70"/>
      <c r="G115" s="39">
        <f t="shared" si="1"/>
        <v>1</v>
      </c>
    </row>
    <row r="116" spans="1:7" ht="14.5" x14ac:dyDescent="0.35">
      <c r="A116" s="67" t="s">
        <v>120</v>
      </c>
      <c r="B116" s="68">
        <v>1</v>
      </c>
      <c r="C116" s="134"/>
      <c r="D116" s="69"/>
      <c r="E116" s="69"/>
      <c r="F116" s="69"/>
      <c r="G116" s="39">
        <f t="shared" si="1"/>
        <v>1</v>
      </c>
    </row>
    <row r="117" spans="1:7" ht="14.5" x14ac:dyDescent="0.35">
      <c r="A117" s="61" t="s">
        <v>121</v>
      </c>
      <c r="B117" s="39">
        <v>1</v>
      </c>
      <c r="C117" s="98"/>
      <c r="D117" s="70"/>
      <c r="E117" s="70"/>
      <c r="F117" s="70"/>
      <c r="G117" s="39">
        <f t="shared" si="1"/>
        <v>1</v>
      </c>
    </row>
    <row r="118" spans="1:7" ht="14.5" x14ac:dyDescent="0.35">
      <c r="A118" s="67" t="s">
        <v>122</v>
      </c>
      <c r="B118" s="68">
        <v>1</v>
      </c>
      <c r="C118" s="134"/>
      <c r="D118" s="69"/>
      <c r="E118" s="69"/>
      <c r="F118" s="69"/>
      <c r="G118" s="39">
        <f t="shared" si="1"/>
        <v>1</v>
      </c>
    </row>
    <row r="119" spans="1:7" ht="14.5" x14ac:dyDescent="0.35">
      <c r="A119" s="61" t="s">
        <v>123</v>
      </c>
      <c r="B119" s="39">
        <v>1</v>
      </c>
      <c r="C119" s="98"/>
      <c r="D119" s="70"/>
      <c r="E119" s="70"/>
      <c r="F119" s="70"/>
      <c r="G119" s="39">
        <f t="shared" si="1"/>
        <v>1</v>
      </c>
    </row>
    <row r="120" spans="1:7" ht="14.5" x14ac:dyDescent="0.35">
      <c r="A120" s="67" t="s">
        <v>124</v>
      </c>
      <c r="B120" s="68">
        <v>1</v>
      </c>
      <c r="C120" s="134"/>
      <c r="D120" s="69"/>
      <c r="E120" s="69"/>
      <c r="F120" s="69"/>
      <c r="G120" s="39">
        <f t="shared" si="1"/>
        <v>1</v>
      </c>
    </row>
    <row r="121" spans="1:7" ht="14.5" x14ac:dyDescent="0.35">
      <c r="A121" s="61" t="s">
        <v>88</v>
      </c>
      <c r="B121" s="39">
        <v>1</v>
      </c>
      <c r="C121" s="98"/>
      <c r="D121" s="70"/>
      <c r="E121" s="70"/>
      <c r="F121" s="70"/>
      <c r="G121" s="39">
        <f t="shared" si="1"/>
        <v>1</v>
      </c>
    </row>
    <row r="122" spans="1:7" ht="14.5" x14ac:dyDescent="0.35">
      <c r="A122" s="67" t="s">
        <v>125</v>
      </c>
      <c r="B122" s="68">
        <v>1</v>
      </c>
      <c r="C122" s="134"/>
      <c r="D122" s="69"/>
      <c r="E122" s="69"/>
      <c r="F122" s="69"/>
      <c r="G122" s="39">
        <f t="shared" si="1"/>
        <v>1</v>
      </c>
    </row>
    <row r="123" spans="1:7" ht="14.5" x14ac:dyDescent="0.35">
      <c r="A123" s="61" t="s">
        <v>126</v>
      </c>
      <c r="B123" s="39">
        <v>1</v>
      </c>
      <c r="C123" s="98"/>
      <c r="D123" s="70"/>
      <c r="E123" s="70"/>
      <c r="F123" s="70"/>
      <c r="G123" s="39">
        <f t="shared" si="1"/>
        <v>1</v>
      </c>
    </row>
    <row r="124" spans="1:7" ht="14.5" x14ac:dyDescent="0.35">
      <c r="A124" s="67" t="s">
        <v>127</v>
      </c>
      <c r="B124" s="68">
        <v>1</v>
      </c>
      <c r="C124" s="134"/>
      <c r="D124" s="69"/>
      <c r="E124" s="69"/>
      <c r="F124" s="69"/>
      <c r="G124" s="39">
        <f t="shared" si="1"/>
        <v>1</v>
      </c>
    </row>
    <row r="125" spans="1:7" ht="14.5" x14ac:dyDescent="0.35">
      <c r="A125" s="61" t="s">
        <v>128</v>
      </c>
      <c r="B125" s="39">
        <v>1</v>
      </c>
      <c r="C125" s="98"/>
      <c r="D125" s="70"/>
      <c r="E125" s="70"/>
      <c r="F125" s="70"/>
      <c r="G125" s="39">
        <f t="shared" si="1"/>
        <v>1</v>
      </c>
    </row>
    <row r="126" spans="1:7" ht="14.5" x14ac:dyDescent="0.35">
      <c r="A126" s="67" t="s">
        <v>129</v>
      </c>
      <c r="B126" s="68">
        <v>1</v>
      </c>
      <c r="C126" s="134"/>
      <c r="D126" s="69"/>
      <c r="E126" s="69"/>
      <c r="F126" s="69"/>
      <c r="G126" s="39">
        <f t="shared" si="1"/>
        <v>1</v>
      </c>
    </row>
    <row r="127" spans="1:7" ht="14.5" x14ac:dyDescent="0.35">
      <c r="A127" s="61" t="s">
        <v>130</v>
      </c>
      <c r="B127" s="39">
        <v>1</v>
      </c>
      <c r="C127" s="98"/>
      <c r="D127" s="70"/>
      <c r="E127" s="70"/>
      <c r="F127" s="70"/>
      <c r="G127" s="39">
        <f t="shared" si="1"/>
        <v>1</v>
      </c>
    </row>
    <row r="128" spans="1:7" ht="14.5" x14ac:dyDescent="0.35">
      <c r="A128" s="67" t="s">
        <v>131</v>
      </c>
      <c r="B128" s="68">
        <v>1</v>
      </c>
      <c r="C128" s="134"/>
      <c r="D128" s="69"/>
      <c r="E128" s="69"/>
      <c r="F128" s="69"/>
      <c r="G128" s="39">
        <f t="shared" si="1"/>
        <v>1</v>
      </c>
    </row>
    <row r="129" spans="1:7" ht="14.5" x14ac:dyDescent="0.35">
      <c r="A129" s="61" t="s">
        <v>132</v>
      </c>
      <c r="B129" s="39">
        <v>1</v>
      </c>
      <c r="C129" s="98">
        <v>1</v>
      </c>
      <c r="D129" s="70">
        <v>1</v>
      </c>
      <c r="E129" s="70"/>
      <c r="F129" s="70">
        <v>0</v>
      </c>
      <c r="G129" s="39">
        <f t="shared" si="1"/>
        <v>1</v>
      </c>
    </row>
    <row r="130" spans="1:7" ht="14.5" x14ac:dyDescent="0.35">
      <c r="A130" s="67" t="s">
        <v>133</v>
      </c>
      <c r="B130" s="68">
        <v>1</v>
      </c>
      <c r="C130" s="134"/>
      <c r="D130" s="69"/>
      <c r="E130" s="69"/>
      <c r="F130" s="69"/>
      <c r="G130" s="39">
        <f t="shared" si="1"/>
        <v>1</v>
      </c>
    </row>
    <row r="131" spans="1:7" ht="14.5" x14ac:dyDescent="0.35">
      <c r="A131" s="61" t="s">
        <v>134</v>
      </c>
      <c r="B131" s="39">
        <v>1</v>
      </c>
      <c r="C131" s="98"/>
      <c r="D131" s="70"/>
      <c r="E131" s="70"/>
      <c r="F131" s="70"/>
      <c r="G131" s="39">
        <f t="shared" ref="G131:G194" si="2">B131/B$219</f>
        <v>1</v>
      </c>
    </row>
    <row r="132" spans="1:7" ht="14.5" x14ac:dyDescent="0.35">
      <c r="A132" s="67" t="s">
        <v>89</v>
      </c>
      <c r="B132" s="68">
        <v>1</v>
      </c>
      <c r="C132" s="134"/>
      <c r="D132" s="69"/>
      <c r="E132" s="69"/>
      <c r="F132" s="69"/>
      <c r="G132" s="39">
        <f t="shared" si="2"/>
        <v>1</v>
      </c>
    </row>
    <row r="133" spans="1:7" ht="14.5" x14ac:dyDescent="0.35">
      <c r="A133" s="61" t="s">
        <v>135</v>
      </c>
      <c r="B133" s="39">
        <v>1</v>
      </c>
      <c r="C133" s="98"/>
      <c r="D133" s="70"/>
      <c r="E133" s="70"/>
      <c r="F133" s="70"/>
      <c r="G133" s="39">
        <f t="shared" si="2"/>
        <v>1</v>
      </c>
    </row>
    <row r="134" spans="1:7" ht="14.5" x14ac:dyDescent="0.35">
      <c r="A134" s="67" t="s">
        <v>136</v>
      </c>
      <c r="B134" s="68">
        <v>1</v>
      </c>
      <c r="C134" s="134"/>
      <c r="D134" s="69"/>
      <c r="E134" s="69"/>
      <c r="F134" s="69"/>
      <c r="G134" s="39">
        <f t="shared" si="2"/>
        <v>1</v>
      </c>
    </row>
    <row r="135" spans="1:7" ht="14.5" x14ac:dyDescent="0.35">
      <c r="A135" s="61" t="s">
        <v>137</v>
      </c>
      <c r="B135" s="39">
        <v>1</v>
      </c>
      <c r="C135" s="98"/>
      <c r="D135" s="70"/>
      <c r="E135" s="70"/>
      <c r="F135" s="70"/>
      <c r="G135" s="39">
        <f t="shared" si="2"/>
        <v>1</v>
      </c>
    </row>
    <row r="136" spans="1:7" ht="14.5" x14ac:dyDescent="0.35">
      <c r="A136" s="67" t="s">
        <v>138</v>
      </c>
      <c r="B136" s="68">
        <v>1</v>
      </c>
      <c r="C136" s="134"/>
      <c r="D136" s="69"/>
      <c r="E136" s="69"/>
      <c r="F136" s="69"/>
      <c r="G136" s="39">
        <f t="shared" si="2"/>
        <v>1</v>
      </c>
    </row>
    <row r="137" spans="1:7" ht="14.5" x14ac:dyDescent="0.35">
      <c r="A137" s="61" t="s">
        <v>139</v>
      </c>
      <c r="B137" s="39">
        <v>1</v>
      </c>
      <c r="C137" s="98"/>
      <c r="D137" s="70"/>
      <c r="E137" s="70"/>
      <c r="F137" s="70"/>
      <c r="G137" s="39">
        <f t="shared" si="2"/>
        <v>1</v>
      </c>
    </row>
    <row r="138" spans="1:7" ht="14.5" x14ac:dyDescent="0.35">
      <c r="A138" s="67" t="s">
        <v>140</v>
      </c>
      <c r="B138" s="68">
        <v>1</v>
      </c>
      <c r="C138" s="134"/>
      <c r="D138" s="69"/>
      <c r="E138" s="69"/>
      <c r="F138" s="69"/>
      <c r="G138" s="39">
        <f t="shared" si="2"/>
        <v>1</v>
      </c>
    </row>
    <row r="139" spans="1:7" ht="14.5" x14ac:dyDescent="0.35">
      <c r="A139" s="61" t="s">
        <v>141</v>
      </c>
      <c r="B139" s="39">
        <v>1</v>
      </c>
      <c r="C139" s="98"/>
      <c r="D139" s="70"/>
      <c r="E139" s="70"/>
      <c r="F139" s="70"/>
      <c r="G139" s="39">
        <f t="shared" si="2"/>
        <v>1</v>
      </c>
    </row>
    <row r="140" spans="1:7" ht="14.5" x14ac:dyDescent="0.35">
      <c r="A140" s="67" t="s">
        <v>142</v>
      </c>
      <c r="B140" s="68">
        <v>1</v>
      </c>
      <c r="C140" s="134"/>
      <c r="D140" s="69"/>
      <c r="E140" s="69"/>
      <c r="F140" s="69"/>
      <c r="G140" s="39">
        <f t="shared" si="2"/>
        <v>1</v>
      </c>
    </row>
    <row r="141" spans="1:7" ht="14.5" x14ac:dyDescent="0.35">
      <c r="A141" s="61" t="s">
        <v>143</v>
      </c>
      <c r="B141" s="39">
        <v>1</v>
      </c>
      <c r="C141" s="98"/>
      <c r="D141" s="70"/>
      <c r="E141" s="70"/>
      <c r="F141" s="70"/>
      <c r="G141" s="39">
        <f t="shared" si="2"/>
        <v>1</v>
      </c>
    </row>
    <row r="142" spans="1:7" ht="14.5" x14ac:dyDescent="0.35">
      <c r="A142" s="67" t="s">
        <v>144</v>
      </c>
      <c r="B142" s="68">
        <v>1</v>
      </c>
      <c r="C142" s="134"/>
      <c r="D142" s="69"/>
      <c r="E142" s="69"/>
      <c r="F142" s="69"/>
      <c r="G142" s="39">
        <f t="shared" si="2"/>
        <v>1</v>
      </c>
    </row>
    <row r="143" spans="1:7" ht="14.5" x14ac:dyDescent="0.35">
      <c r="A143" s="61" t="s">
        <v>90</v>
      </c>
      <c r="B143" s="39">
        <v>1</v>
      </c>
      <c r="C143" s="98"/>
      <c r="D143" s="70"/>
      <c r="E143" s="70"/>
      <c r="F143" s="70"/>
      <c r="G143" s="39">
        <f t="shared" si="2"/>
        <v>1</v>
      </c>
    </row>
    <row r="144" spans="1:7" ht="14.5" x14ac:dyDescent="0.35">
      <c r="A144" s="67" t="s">
        <v>145</v>
      </c>
      <c r="B144" s="68">
        <v>1</v>
      </c>
      <c r="C144" s="134"/>
      <c r="D144" s="69"/>
      <c r="E144" s="69"/>
      <c r="F144" s="69"/>
      <c r="G144" s="39">
        <f t="shared" si="2"/>
        <v>1</v>
      </c>
    </row>
    <row r="145" spans="1:7" ht="14.5" x14ac:dyDescent="0.35">
      <c r="A145" s="61" t="s">
        <v>146</v>
      </c>
      <c r="B145" s="39">
        <v>1</v>
      </c>
      <c r="C145" s="98"/>
      <c r="D145" s="70"/>
      <c r="E145" s="70"/>
      <c r="F145" s="70"/>
      <c r="G145" s="39">
        <f t="shared" si="2"/>
        <v>1</v>
      </c>
    </row>
    <row r="146" spans="1:7" ht="14.5" x14ac:dyDescent="0.35">
      <c r="A146" s="67" t="s">
        <v>147</v>
      </c>
      <c r="B146" s="68">
        <v>1</v>
      </c>
      <c r="C146" s="134"/>
      <c r="D146" s="69"/>
      <c r="E146" s="69"/>
      <c r="F146" s="69"/>
      <c r="G146" s="39">
        <f t="shared" si="2"/>
        <v>1</v>
      </c>
    </row>
    <row r="147" spans="1:7" ht="14.5" x14ac:dyDescent="0.35">
      <c r="A147" s="61" t="s">
        <v>148</v>
      </c>
      <c r="B147" s="39">
        <v>1</v>
      </c>
      <c r="C147" s="98"/>
      <c r="D147" s="70"/>
      <c r="E147" s="70"/>
      <c r="F147" s="70"/>
      <c r="G147" s="39">
        <f t="shared" si="2"/>
        <v>1</v>
      </c>
    </row>
    <row r="148" spans="1:7" ht="14.5" x14ac:dyDescent="0.35">
      <c r="A148" s="67" t="s">
        <v>149</v>
      </c>
      <c r="B148" s="68">
        <v>1</v>
      </c>
      <c r="C148" s="134"/>
      <c r="D148" s="69"/>
      <c r="E148" s="69"/>
      <c r="F148" s="69"/>
      <c r="G148" s="39">
        <f t="shared" si="2"/>
        <v>1</v>
      </c>
    </row>
    <row r="149" spans="1:7" ht="14.5" x14ac:dyDescent="0.35">
      <c r="A149" s="61" t="s">
        <v>150</v>
      </c>
      <c r="B149" s="39">
        <v>1</v>
      </c>
      <c r="C149" s="98"/>
      <c r="D149" s="70"/>
      <c r="E149" s="70"/>
      <c r="F149" s="70"/>
      <c r="G149" s="39">
        <f t="shared" si="2"/>
        <v>1</v>
      </c>
    </row>
    <row r="150" spans="1:7" ht="14.5" x14ac:dyDescent="0.35">
      <c r="A150" s="67" t="s">
        <v>151</v>
      </c>
      <c r="B150" s="68">
        <v>1</v>
      </c>
      <c r="C150" s="134"/>
      <c r="D150" s="69"/>
      <c r="E150" s="69"/>
      <c r="F150" s="69"/>
      <c r="G150" s="39">
        <f t="shared" si="2"/>
        <v>1</v>
      </c>
    </row>
    <row r="151" spans="1:7" ht="14.5" x14ac:dyDescent="0.35">
      <c r="A151" s="61" t="s">
        <v>152</v>
      </c>
      <c r="B151" s="39">
        <v>1</v>
      </c>
      <c r="C151" s="98"/>
      <c r="D151" s="70"/>
      <c r="E151" s="70"/>
      <c r="F151" s="70"/>
      <c r="G151" s="39">
        <f t="shared" si="2"/>
        <v>1</v>
      </c>
    </row>
    <row r="152" spans="1:7" ht="14.5" x14ac:dyDescent="0.35">
      <c r="A152" s="67" t="s">
        <v>153</v>
      </c>
      <c r="B152" s="68">
        <v>1</v>
      </c>
      <c r="C152" s="134"/>
      <c r="D152" s="69"/>
      <c r="E152" s="69"/>
      <c r="F152" s="69"/>
      <c r="G152" s="39">
        <f t="shared" si="2"/>
        <v>1</v>
      </c>
    </row>
    <row r="153" spans="1:7" ht="14.5" x14ac:dyDescent="0.35">
      <c r="A153" s="61" t="s">
        <v>154</v>
      </c>
      <c r="B153" s="39">
        <v>1</v>
      </c>
      <c r="C153" s="98"/>
      <c r="D153" s="70"/>
      <c r="E153" s="70"/>
      <c r="F153" s="70"/>
      <c r="G153" s="39">
        <f t="shared" si="2"/>
        <v>1</v>
      </c>
    </row>
    <row r="154" spans="1:7" ht="14.5" x14ac:dyDescent="0.35">
      <c r="A154" s="67" t="s">
        <v>91</v>
      </c>
      <c r="B154" s="68">
        <v>1</v>
      </c>
      <c r="C154" s="134"/>
      <c r="D154" s="69"/>
      <c r="E154" s="69"/>
      <c r="F154" s="69"/>
      <c r="G154" s="39">
        <f t="shared" si="2"/>
        <v>1</v>
      </c>
    </row>
    <row r="155" spans="1:7" ht="14.5" x14ac:dyDescent="0.35">
      <c r="A155" s="61" t="s">
        <v>155</v>
      </c>
      <c r="B155" s="39">
        <v>1</v>
      </c>
      <c r="C155" s="98"/>
      <c r="D155" s="70"/>
      <c r="E155" s="70"/>
      <c r="F155" s="70"/>
      <c r="G155" s="39">
        <f t="shared" si="2"/>
        <v>1</v>
      </c>
    </row>
    <row r="156" spans="1:7" ht="14.5" x14ac:dyDescent="0.35">
      <c r="A156" s="67" t="s">
        <v>156</v>
      </c>
      <c r="B156" s="68">
        <v>1</v>
      </c>
      <c r="C156" s="134"/>
      <c r="D156" s="69"/>
      <c r="E156" s="69"/>
      <c r="F156" s="69"/>
      <c r="G156" s="39">
        <f t="shared" si="2"/>
        <v>1</v>
      </c>
    </row>
    <row r="157" spans="1:7" ht="14.5" x14ac:dyDescent="0.35">
      <c r="A157" s="61" t="s">
        <v>157</v>
      </c>
      <c r="B157" s="39">
        <v>1</v>
      </c>
      <c r="C157" s="98"/>
      <c r="D157" s="70"/>
      <c r="E157" s="70"/>
      <c r="F157" s="70"/>
      <c r="G157" s="39">
        <f t="shared" si="2"/>
        <v>1</v>
      </c>
    </row>
    <row r="158" spans="1:7" ht="14.5" x14ac:dyDescent="0.35">
      <c r="A158" s="67" t="s">
        <v>158</v>
      </c>
      <c r="B158" s="68">
        <v>1</v>
      </c>
      <c r="C158" s="134"/>
      <c r="D158" s="69"/>
      <c r="E158" s="69"/>
      <c r="F158" s="69"/>
      <c r="G158" s="39">
        <f t="shared" si="2"/>
        <v>1</v>
      </c>
    </row>
    <row r="159" spans="1:7" ht="14.5" x14ac:dyDescent="0.35">
      <c r="A159" s="61" t="s">
        <v>159</v>
      </c>
      <c r="B159" s="39">
        <v>1</v>
      </c>
      <c r="C159" s="98"/>
      <c r="D159" s="70"/>
      <c r="E159" s="70"/>
      <c r="F159" s="70"/>
      <c r="G159" s="39">
        <f t="shared" si="2"/>
        <v>1</v>
      </c>
    </row>
    <row r="160" spans="1:7" ht="14.5" x14ac:dyDescent="0.35">
      <c r="A160" s="67" t="s">
        <v>160</v>
      </c>
      <c r="B160" s="68">
        <v>1</v>
      </c>
      <c r="C160" s="134">
        <v>1</v>
      </c>
      <c r="D160" s="69"/>
      <c r="E160" s="69">
        <v>1</v>
      </c>
      <c r="F160" s="69">
        <v>0</v>
      </c>
      <c r="G160" s="39">
        <f t="shared" si="2"/>
        <v>1</v>
      </c>
    </row>
    <row r="161" spans="1:7" ht="14.5" x14ac:dyDescent="0.35">
      <c r="A161" s="61" t="s">
        <v>161</v>
      </c>
      <c r="B161" s="39">
        <v>1</v>
      </c>
      <c r="C161" s="98"/>
      <c r="D161" s="70"/>
      <c r="E161" s="70"/>
      <c r="F161" s="70"/>
      <c r="G161" s="39">
        <f t="shared" si="2"/>
        <v>1</v>
      </c>
    </row>
    <row r="162" spans="1:7" ht="14.5" x14ac:dyDescent="0.35">
      <c r="A162" s="67" t="s">
        <v>162</v>
      </c>
      <c r="B162" s="68">
        <v>1</v>
      </c>
      <c r="C162" s="134">
        <v>1</v>
      </c>
      <c r="D162" s="69">
        <v>1</v>
      </c>
      <c r="E162" s="69"/>
      <c r="F162" s="69">
        <v>0</v>
      </c>
      <c r="G162" s="39">
        <f t="shared" si="2"/>
        <v>1</v>
      </c>
    </row>
    <row r="163" spans="1:7" ht="14.5" x14ac:dyDescent="0.35">
      <c r="A163" s="61" t="s">
        <v>163</v>
      </c>
      <c r="B163" s="39">
        <v>1</v>
      </c>
      <c r="C163" s="98"/>
      <c r="D163" s="70"/>
      <c r="E163" s="70"/>
      <c r="F163" s="70"/>
      <c r="G163" s="39">
        <f t="shared" si="2"/>
        <v>1</v>
      </c>
    </row>
    <row r="164" spans="1:7" ht="14.5" x14ac:dyDescent="0.35">
      <c r="A164" s="67" t="s">
        <v>164</v>
      </c>
      <c r="B164" s="68">
        <v>1</v>
      </c>
      <c r="C164" s="134"/>
      <c r="D164" s="69"/>
      <c r="E164" s="69"/>
      <c r="F164" s="69"/>
      <c r="G164" s="39">
        <f t="shared" si="2"/>
        <v>1</v>
      </c>
    </row>
    <row r="165" spans="1:7" ht="14.5" x14ac:dyDescent="0.35">
      <c r="A165" s="61" t="s">
        <v>92</v>
      </c>
      <c r="B165" s="39">
        <v>1</v>
      </c>
      <c r="C165" s="98"/>
      <c r="D165" s="70"/>
      <c r="E165" s="70"/>
      <c r="F165" s="70"/>
      <c r="G165" s="39">
        <f t="shared" si="2"/>
        <v>1</v>
      </c>
    </row>
    <row r="166" spans="1:7" ht="14.5" x14ac:dyDescent="0.35">
      <c r="A166" s="67" t="s">
        <v>165</v>
      </c>
      <c r="B166" s="68">
        <v>1</v>
      </c>
      <c r="C166" s="134"/>
      <c r="D166" s="69"/>
      <c r="E166" s="69"/>
      <c r="F166" s="69"/>
      <c r="G166" s="39">
        <f t="shared" si="2"/>
        <v>1</v>
      </c>
    </row>
    <row r="167" spans="1:7" ht="14.5" x14ac:dyDescent="0.35">
      <c r="A167" s="61" t="s">
        <v>166</v>
      </c>
      <c r="B167" s="39">
        <v>1</v>
      </c>
      <c r="C167" s="98"/>
      <c r="D167" s="70"/>
      <c r="E167" s="70"/>
      <c r="F167" s="70"/>
      <c r="G167" s="39">
        <f t="shared" si="2"/>
        <v>1</v>
      </c>
    </row>
    <row r="168" spans="1:7" ht="14.5" x14ac:dyDescent="0.35">
      <c r="A168" s="67" t="s">
        <v>167</v>
      </c>
      <c r="B168" s="68">
        <v>1</v>
      </c>
      <c r="C168" s="134"/>
      <c r="D168" s="69"/>
      <c r="E168" s="69"/>
      <c r="F168" s="69"/>
      <c r="G168" s="39">
        <f t="shared" si="2"/>
        <v>1</v>
      </c>
    </row>
    <row r="169" spans="1:7" ht="14.5" x14ac:dyDescent="0.35">
      <c r="A169" s="61" t="s">
        <v>168</v>
      </c>
      <c r="B169" s="39">
        <v>1</v>
      </c>
      <c r="C169" s="98"/>
      <c r="D169" s="70"/>
      <c r="E169" s="70"/>
      <c r="F169" s="70"/>
      <c r="G169" s="39">
        <f t="shared" si="2"/>
        <v>1</v>
      </c>
    </row>
    <row r="170" spans="1:7" ht="14.5" x14ac:dyDescent="0.35">
      <c r="A170" s="67" t="s">
        <v>169</v>
      </c>
      <c r="B170" s="68">
        <v>1</v>
      </c>
      <c r="C170" s="134"/>
      <c r="D170" s="69"/>
      <c r="E170" s="69"/>
      <c r="F170" s="69"/>
      <c r="G170" s="39">
        <f t="shared" si="2"/>
        <v>1</v>
      </c>
    </row>
    <row r="171" spans="1:7" ht="14.5" x14ac:dyDescent="0.35">
      <c r="A171" s="61" t="s">
        <v>170</v>
      </c>
      <c r="B171" s="39">
        <v>1</v>
      </c>
      <c r="C171" s="98"/>
      <c r="D171" s="70"/>
      <c r="E171" s="70"/>
      <c r="F171" s="70"/>
      <c r="G171" s="39">
        <f t="shared" si="2"/>
        <v>1</v>
      </c>
    </row>
    <row r="172" spans="1:7" ht="14.5" x14ac:dyDescent="0.35">
      <c r="A172" s="67" t="s">
        <v>171</v>
      </c>
      <c r="B172" s="68">
        <v>1</v>
      </c>
      <c r="C172" s="134"/>
      <c r="D172" s="69"/>
      <c r="E172" s="69"/>
      <c r="F172" s="69"/>
      <c r="G172" s="39">
        <f t="shared" si="2"/>
        <v>1</v>
      </c>
    </row>
    <row r="173" spans="1:7" ht="14.5" x14ac:dyDescent="0.35">
      <c r="A173" s="61" t="s">
        <v>172</v>
      </c>
      <c r="B173" s="39">
        <v>1</v>
      </c>
      <c r="C173" s="98"/>
      <c r="D173" s="70"/>
      <c r="E173" s="70"/>
      <c r="F173" s="70"/>
      <c r="G173" s="39">
        <f t="shared" si="2"/>
        <v>1</v>
      </c>
    </row>
    <row r="174" spans="1:7" ht="14.5" x14ac:dyDescent="0.35">
      <c r="A174" s="67" t="s">
        <v>173</v>
      </c>
      <c r="B174" s="68">
        <v>1</v>
      </c>
      <c r="C174" s="134"/>
      <c r="D174" s="69"/>
      <c r="E174" s="69"/>
      <c r="F174" s="69"/>
      <c r="G174" s="39">
        <f t="shared" si="2"/>
        <v>1</v>
      </c>
    </row>
    <row r="175" spans="1:7" ht="14.5" x14ac:dyDescent="0.35">
      <c r="A175" s="61" t="s">
        <v>174</v>
      </c>
      <c r="B175" s="39">
        <v>1</v>
      </c>
      <c r="C175" s="98"/>
      <c r="D175" s="70"/>
      <c r="E175" s="70"/>
      <c r="F175" s="70"/>
      <c r="G175" s="39">
        <f t="shared" si="2"/>
        <v>1</v>
      </c>
    </row>
    <row r="176" spans="1:7" ht="14.5" x14ac:dyDescent="0.35">
      <c r="A176" s="67" t="s">
        <v>93</v>
      </c>
      <c r="B176" s="68">
        <v>1</v>
      </c>
      <c r="C176" s="134"/>
      <c r="D176" s="69"/>
      <c r="E176" s="69"/>
      <c r="F176" s="69"/>
      <c r="G176" s="39">
        <f t="shared" si="2"/>
        <v>1</v>
      </c>
    </row>
    <row r="177" spans="1:7" ht="14.5" x14ac:dyDescent="0.35">
      <c r="A177" s="61" t="s">
        <v>175</v>
      </c>
      <c r="B177" s="39">
        <v>1</v>
      </c>
      <c r="C177" s="98"/>
      <c r="D177" s="70"/>
      <c r="E177" s="70"/>
      <c r="F177" s="70"/>
      <c r="G177" s="39">
        <f t="shared" si="2"/>
        <v>1</v>
      </c>
    </row>
    <row r="178" spans="1:7" ht="14.5" x14ac:dyDescent="0.35">
      <c r="A178" s="67" t="s">
        <v>94</v>
      </c>
      <c r="B178" s="68">
        <v>1</v>
      </c>
      <c r="C178" s="134"/>
      <c r="D178" s="69"/>
      <c r="E178" s="69"/>
      <c r="F178" s="69"/>
      <c r="G178" s="39">
        <f t="shared" si="2"/>
        <v>1</v>
      </c>
    </row>
    <row r="179" spans="1:7" ht="14.5" x14ac:dyDescent="0.35">
      <c r="A179" s="61" t="s">
        <v>185</v>
      </c>
      <c r="B179" s="39">
        <v>1</v>
      </c>
      <c r="C179" s="98"/>
      <c r="D179" s="70"/>
      <c r="E179" s="70"/>
      <c r="F179" s="70"/>
      <c r="G179" s="39">
        <f t="shared" si="2"/>
        <v>1</v>
      </c>
    </row>
    <row r="180" spans="1:7" ht="14.5" x14ac:dyDescent="0.35">
      <c r="A180" s="67" t="s">
        <v>186</v>
      </c>
      <c r="B180" s="68">
        <v>1</v>
      </c>
      <c r="C180" s="134"/>
      <c r="D180" s="69"/>
      <c r="E180" s="69"/>
      <c r="F180" s="69"/>
      <c r="G180" s="39">
        <f t="shared" si="2"/>
        <v>1</v>
      </c>
    </row>
    <row r="181" spans="1:7" ht="14.5" x14ac:dyDescent="0.35">
      <c r="A181" s="61" t="s">
        <v>187</v>
      </c>
      <c r="B181" s="68">
        <v>1</v>
      </c>
      <c r="C181" s="134"/>
      <c r="D181" s="69"/>
      <c r="E181" s="69"/>
      <c r="F181" s="69"/>
      <c r="G181" s="39">
        <f t="shared" si="2"/>
        <v>1</v>
      </c>
    </row>
    <row r="182" spans="1:7" ht="14.5" x14ac:dyDescent="0.35">
      <c r="A182" s="67" t="s">
        <v>188</v>
      </c>
      <c r="B182" s="39">
        <v>1</v>
      </c>
      <c r="C182" s="98"/>
      <c r="D182" s="70"/>
      <c r="E182" s="70"/>
      <c r="F182" s="70"/>
      <c r="G182" s="39">
        <f t="shared" si="2"/>
        <v>1</v>
      </c>
    </row>
    <row r="183" spans="1:7" ht="14.5" x14ac:dyDescent="0.35">
      <c r="A183" s="61" t="s">
        <v>189</v>
      </c>
      <c r="B183" s="68">
        <v>1</v>
      </c>
      <c r="C183" s="134"/>
      <c r="D183" s="69"/>
      <c r="E183" s="69"/>
      <c r="F183" s="69"/>
      <c r="G183" s="39">
        <f t="shared" si="2"/>
        <v>1</v>
      </c>
    </row>
    <row r="184" spans="1:7" ht="14.5" x14ac:dyDescent="0.35">
      <c r="A184" s="67" t="s">
        <v>176</v>
      </c>
      <c r="B184" s="39">
        <v>1</v>
      </c>
      <c r="C184" s="98"/>
      <c r="D184" s="70"/>
      <c r="E184" s="70"/>
      <c r="F184" s="70"/>
      <c r="G184" s="39">
        <f t="shared" si="2"/>
        <v>1</v>
      </c>
    </row>
    <row r="185" spans="1:7" ht="14.5" x14ac:dyDescent="0.35">
      <c r="A185" s="61" t="s">
        <v>177</v>
      </c>
      <c r="B185" s="68">
        <v>1</v>
      </c>
      <c r="C185" s="134"/>
      <c r="D185" s="69"/>
      <c r="E185" s="69"/>
      <c r="F185" s="69"/>
      <c r="G185" s="39">
        <f t="shared" si="2"/>
        <v>1</v>
      </c>
    </row>
    <row r="186" spans="1:7" ht="14.5" x14ac:dyDescent="0.35">
      <c r="A186" s="67" t="s">
        <v>178</v>
      </c>
      <c r="B186" s="39">
        <v>1</v>
      </c>
      <c r="C186" s="98"/>
      <c r="D186" s="70"/>
      <c r="E186" s="70"/>
      <c r="F186" s="70"/>
      <c r="G186" s="39">
        <f t="shared" si="2"/>
        <v>1</v>
      </c>
    </row>
    <row r="187" spans="1:7" ht="14.5" x14ac:dyDescent="0.35">
      <c r="A187" s="61" t="s">
        <v>179</v>
      </c>
      <c r="B187" s="68">
        <v>1</v>
      </c>
      <c r="C187" s="134"/>
      <c r="D187" s="69"/>
      <c r="E187" s="69"/>
      <c r="F187" s="69"/>
      <c r="G187" s="39">
        <f t="shared" si="2"/>
        <v>1</v>
      </c>
    </row>
    <row r="188" spans="1:7" ht="14.5" x14ac:dyDescent="0.35">
      <c r="A188" s="67" t="s">
        <v>180</v>
      </c>
      <c r="B188" s="39">
        <v>1</v>
      </c>
      <c r="C188" s="98"/>
      <c r="D188" s="70"/>
      <c r="E188" s="70"/>
      <c r="F188" s="70"/>
      <c r="G188" s="39">
        <f t="shared" si="2"/>
        <v>1</v>
      </c>
    </row>
    <row r="189" spans="1:7" ht="14.5" x14ac:dyDescent="0.35">
      <c r="A189" s="61" t="s">
        <v>181</v>
      </c>
      <c r="B189" s="68">
        <v>1</v>
      </c>
      <c r="C189" s="134"/>
      <c r="D189" s="69"/>
      <c r="E189" s="69"/>
      <c r="F189" s="69"/>
      <c r="G189" s="39">
        <f t="shared" si="2"/>
        <v>1</v>
      </c>
    </row>
    <row r="190" spans="1:7" ht="14.5" x14ac:dyDescent="0.35">
      <c r="A190" s="67" t="s">
        <v>182</v>
      </c>
      <c r="B190" s="39">
        <v>1</v>
      </c>
      <c r="C190" s="98"/>
      <c r="D190" s="70"/>
      <c r="E190" s="70"/>
      <c r="F190" s="70"/>
      <c r="G190" s="39">
        <f t="shared" si="2"/>
        <v>1</v>
      </c>
    </row>
    <row r="191" spans="1:7" ht="14.5" x14ac:dyDescent="0.35">
      <c r="A191" s="61" t="s">
        <v>183</v>
      </c>
      <c r="B191" s="68">
        <v>1</v>
      </c>
      <c r="C191" s="134"/>
      <c r="D191" s="69"/>
      <c r="E191" s="69"/>
      <c r="F191" s="69"/>
      <c r="G191" s="39">
        <f t="shared" si="2"/>
        <v>1</v>
      </c>
    </row>
    <row r="192" spans="1:7" ht="14.5" x14ac:dyDescent="0.35">
      <c r="A192" s="67" t="s">
        <v>184</v>
      </c>
      <c r="B192" s="39">
        <v>1</v>
      </c>
      <c r="C192" s="98"/>
      <c r="D192" s="70"/>
      <c r="E192" s="70"/>
      <c r="F192" s="70"/>
      <c r="G192" s="39">
        <f t="shared" si="2"/>
        <v>1</v>
      </c>
    </row>
    <row r="193" spans="1:7" ht="14.5" x14ac:dyDescent="0.35">
      <c r="A193" s="61" t="s">
        <v>199</v>
      </c>
      <c r="B193" s="68">
        <v>1</v>
      </c>
      <c r="C193" s="134"/>
      <c r="D193" s="69"/>
      <c r="E193" s="69"/>
      <c r="F193" s="69"/>
      <c r="G193" s="39">
        <f t="shared" si="2"/>
        <v>1</v>
      </c>
    </row>
    <row r="194" spans="1:7" ht="14.5" x14ac:dyDescent="0.35">
      <c r="A194" s="67" t="s">
        <v>200</v>
      </c>
      <c r="B194" s="39">
        <v>1</v>
      </c>
      <c r="C194" s="98"/>
      <c r="D194" s="70"/>
      <c r="E194" s="70"/>
      <c r="F194" s="70"/>
      <c r="G194" s="39">
        <f t="shared" si="2"/>
        <v>1</v>
      </c>
    </row>
    <row r="195" spans="1:7" ht="14.5" x14ac:dyDescent="0.35">
      <c r="A195" s="61" t="s">
        <v>201</v>
      </c>
      <c r="B195" s="68">
        <v>1</v>
      </c>
      <c r="C195" s="134"/>
      <c r="D195" s="69"/>
      <c r="E195" s="69"/>
      <c r="F195" s="69"/>
      <c r="G195" s="39">
        <f t="shared" ref="G195:G219" si="3">B195/B$219</f>
        <v>1</v>
      </c>
    </row>
    <row r="196" spans="1:7" ht="14.5" x14ac:dyDescent="0.35">
      <c r="A196" s="67" t="s">
        <v>202</v>
      </c>
      <c r="B196" s="39">
        <v>1</v>
      </c>
      <c r="C196" s="98"/>
      <c r="D196" s="70"/>
      <c r="E196" s="70"/>
      <c r="F196" s="70"/>
      <c r="G196" s="39">
        <f t="shared" si="3"/>
        <v>1</v>
      </c>
    </row>
    <row r="197" spans="1:7" ht="14.5" x14ac:dyDescent="0.35">
      <c r="A197" s="61" t="s">
        <v>203</v>
      </c>
      <c r="B197" s="68">
        <v>1</v>
      </c>
      <c r="C197" s="134"/>
      <c r="D197" s="69"/>
      <c r="E197" s="69"/>
      <c r="F197" s="69"/>
      <c r="G197" s="39">
        <f t="shared" si="3"/>
        <v>1</v>
      </c>
    </row>
    <row r="198" spans="1:7" ht="14.5" x14ac:dyDescent="0.35">
      <c r="A198" s="67" t="s">
        <v>204</v>
      </c>
      <c r="B198" s="39">
        <v>1</v>
      </c>
      <c r="C198" s="98"/>
      <c r="D198" s="70"/>
      <c r="E198" s="70"/>
      <c r="F198" s="70"/>
      <c r="G198" s="39">
        <f t="shared" si="3"/>
        <v>1</v>
      </c>
    </row>
    <row r="199" spans="1:7" ht="14.5" x14ac:dyDescent="0.35">
      <c r="A199" s="61" t="s">
        <v>205</v>
      </c>
      <c r="B199" s="68">
        <v>1</v>
      </c>
      <c r="C199" s="134"/>
      <c r="D199" s="69"/>
      <c r="E199" s="69"/>
      <c r="F199" s="69"/>
      <c r="G199" s="39">
        <f t="shared" si="3"/>
        <v>1</v>
      </c>
    </row>
    <row r="200" spans="1:7" ht="14.5" x14ac:dyDescent="0.35">
      <c r="A200" s="67" t="s">
        <v>206</v>
      </c>
      <c r="B200" s="39">
        <v>1</v>
      </c>
      <c r="C200" s="98"/>
      <c r="D200" s="70"/>
      <c r="E200" s="70"/>
      <c r="F200" s="70"/>
      <c r="G200" s="39">
        <f t="shared" si="3"/>
        <v>1</v>
      </c>
    </row>
    <row r="201" spans="1:7" ht="14.5" x14ac:dyDescent="0.35">
      <c r="A201" s="61" t="s">
        <v>207</v>
      </c>
      <c r="B201" s="68">
        <v>1</v>
      </c>
      <c r="C201" s="134"/>
      <c r="D201" s="69"/>
      <c r="E201" s="69"/>
      <c r="F201" s="69"/>
      <c r="G201" s="39">
        <f t="shared" si="3"/>
        <v>1</v>
      </c>
    </row>
    <row r="202" spans="1:7" ht="14.5" x14ac:dyDescent="0.35">
      <c r="A202" s="67" t="s">
        <v>208</v>
      </c>
      <c r="B202" s="39">
        <v>1</v>
      </c>
      <c r="C202" s="98"/>
      <c r="D202" s="70"/>
      <c r="E202" s="70"/>
      <c r="F202" s="70"/>
      <c r="G202" s="39">
        <f t="shared" si="3"/>
        <v>1</v>
      </c>
    </row>
    <row r="203" spans="1:7" ht="14.5" x14ac:dyDescent="0.35">
      <c r="A203" s="61" t="s">
        <v>190</v>
      </c>
      <c r="B203" s="68">
        <v>1</v>
      </c>
      <c r="C203" s="134"/>
      <c r="D203" s="69"/>
      <c r="E203" s="69"/>
      <c r="F203" s="69"/>
      <c r="G203" s="39">
        <f t="shared" si="3"/>
        <v>1</v>
      </c>
    </row>
    <row r="204" spans="1:7" ht="14.5" x14ac:dyDescent="0.35">
      <c r="A204" s="67" t="s">
        <v>209</v>
      </c>
      <c r="B204" s="68">
        <v>1</v>
      </c>
      <c r="C204" s="134"/>
      <c r="D204" s="69"/>
      <c r="E204" s="69"/>
      <c r="F204" s="69"/>
      <c r="G204" s="39">
        <f t="shared" si="3"/>
        <v>1</v>
      </c>
    </row>
    <row r="205" spans="1:7" ht="14.5" x14ac:dyDescent="0.35">
      <c r="A205" s="61" t="s">
        <v>191</v>
      </c>
      <c r="B205" s="39">
        <v>1</v>
      </c>
      <c r="C205" s="98"/>
      <c r="D205" s="70"/>
      <c r="E205" s="70"/>
      <c r="F205" s="70"/>
      <c r="G205" s="39">
        <f t="shared" si="3"/>
        <v>1</v>
      </c>
    </row>
    <row r="206" spans="1:7" ht="14.5" x14ac:dyDescent="0.35">
      <c r="A206" s="67" t="s">
        <v>192</v>
      </c>
      <c r="B206" s="68">
        <v>1</v>
      </c>
      <c r="C206" s="134"/>
      <c r="D206" s="69"/>
      <c r="E206" s="69"/>
      <c r="F206" s="69"/>
      <c r="G206" s="39">
        <f t="shared" si="3"/>
        <v>1</v>
      </c>
    </row>
    <row r="207" spans="1:7" ht="14.5" x14ac:dyDescent="0.35">
      <c r="A207" s="61" t="s">
        <v>193</v>
      </c>
      <c r="B207" s="39">
        <v>1</v>
      </c>
      <c r="C207" s="98"/>
      <c r="D207" s="70"/>
      <c r="E207" s="70"/>
      <c r="F207" s="70"/>
      <c r="G207" s="39">
        <f t="shared" si="3"/>
        <v>1</v>
      </c>
    </row>
    <row r="208" spans="1:7" ht="14.5" x14ac:dyDescent="0.35">
      <c r="A208" s="67" t="s">
        <v>194</v>
      </c>
      <c r="B208" s="68">
        <v>1</v>
      </c>
      <c r="C208" s="134"/>
      <c r="D208" s="69"/>
      <c r="E208" s="69"/>
      <c r="F208" s="69"/>
      <c r="G208" s="39">
        <f t="shared" si="3"/>
        <v>1</v>
      </c>
    </row>
    <row r="209" spans="1:7" ht="14.5" x14ac:dyDescent="0.35">
      <c r="A209" s="61" t="s">
        <v>195</v>
      </c>
      <c r="B209" s="39">
        <v>1</v>
      </c>
      <c r="C209" s="98"/>
      <c r="D209" s="70"/>
      <c r="E209" s="70"/>
      <c r="F209" s="70"/>
      <c r="G209" s="39">
        <f t="shared" si="3"/>
        <v>1</v>
      </c>
    </row>
    <row r="210" spans="1:7" ht="14.5" x14ac:dyDescent="0.35">
      <c r="A210" s="67" t="s">
        <v>196</v>
      </c>
      <c r="B210" s="68">
        <v>1</v>
      </c>
      <c r="C210" s="134"/>
      <c r="D210" s="69"/>
      <c r="E210" s="69"/>
      <c r="F210" s="69"/>
      <c r="G210" s="39">
        <f t="shared" si="3"/>
        <v>1</v>
      </c>
    </row>
    <row r="211" spans="1:7" ht="14.5" x14ac:dyDescent="0.35">
      <c r="A211" s="61" t="s">
        <v>197</v>
      </c>
      <c r="B211" s="39">
        <v>1</v>
      </c>
      <c r="C211" s="98"/>
      <c r="D211" s="70"/>
      <c r="E211" s="70"/>
      <c r="F211" s="70"/>
      <c r="G211" s="39">
        <f t="shared" si="3"/>
        <v>1</v>
      </c>
    </row>
    <row r="212" spans="1:7" ht="14.5" x14ac:dyDescent="0.35">
      <c r="A212" s="67" t="s">
        <v>198</v>
      </c>
      <c r="B212" s="68">
        <v>1</v>
      </c>
      <c r="C212" s="134"/>
      <c r="D212" s="69"/>
      <c r="E212" s="69"/>
      <c r="F212" s="69"/>
      <c r="G212" s="39">
        <f t="shared" si="3"/>
        <v>1</v>
      </c>
    </row>
    <row r="213" spans="1:7" ht="14.5" x14ac:dyDescent="0.35">
      <c r="A213" s="61" t="s">
        <v>210</v>
      </c>
      <c r="B213" s="39">
        <v>1</v>
      </c>
      <c r="C213" s="98"/>
      <c r="D213" s="70"/>
      <c r="E213" s="70"/>
      <c r="F213" s="70"/>
      <c r="G213" s="39">
        <f t="shared" si="3"/>
        <v>1</v>
      </c>
    </row>
    <row r="214" spans="1:7" ht="14.5" x14ac:dyDescent="0.35">
      <c r="A214" s="67" t="s">
        <v>211</v>
      </c>
      <c r="B214" s="68">
        <v>1</v>
      </c>
      <c r="C214" s="134"/>
      <c r="D214" s="69"/>
      <c r="E214" s="69"/>
      <c r="F214" s="69"/>
      <c r="G214" s="39">
        <f t="shared" si="3"/>
        <v>1</v>
      </c>
    </row>
    <row r="215" spans="1:7" ht="14.5" x14ac:dyDescent="0.35">
      <c r="A215" s="61" t="s">
        <v>212</v>
      </c>
      <c r="B215" s="39">
        <v>1</v>
      </c>
      <c r="C215" s="98"/>
      <c r="D215" s="70"/>
      <c r="E215" s="70"/>
      <c r="F215" s="70"/>
      <c r="G215" s="39">
        <f t="shared" si="3"/>
        <v>1</v>
      </c>
    </row>
    <row r="216" spans="1:7" ht="14.5" x14ac:dyDescent="0.35">
      <c r="A216" s="67" t="s">
        <v>213</v>
      </c>
      <c r="B216" s="68">
        <v>1</v>
      </c>
      <c r="C216" s="134"/>
      <c r="D216" s="69"/>
      <c r="E216" s="69"/>
      <c r="F216" s="69"/>
      <c r="G216" s="39">
        <f t="shared" si="3"/>
        <v>1</v>
      </c>
    </row>
    <row r="217" spans="1:7" ht="14.5" x14ac:dyDescent="0.35">
      <c r="A217" s="61" t="s">
        <v>214</v>
      </c>
      <c r="B217" s="39">
        <v>1</v>
      </c>
      <c r="C217" s="98"/>
      <c r="D217" s="70"/>
      <c r="E217" s="70"/>
      <c r="F217" s="70"/>
      <c r="G217" s="39">
        <f t="shared" si="3"/>
        <v>1</v>
      </c>
    </row>
    <row r="218" spans="1:7" ht="14.5" x14ac:dyDescent="0.35">
      <c r="A218" s="67" t="s">
        <v>215</v>
      </c>
      <c r="B218" s="68">
        <v>1</v>
      </c>
      <c r="C218" s="134"/>
      <c r="D218" s="69"/>
      <c r="E218" s="69"/>
      <c r="F218" s="69"/>
      <c r="G218" s="39">
        <f t="shared" si="3"/>
        <v>1</v>
      </c>
    </row>
    <row r="219" spans="1:7" ht="13.5" thickBot="1" x14ac:dyDescent="0.3">
      <c r="A219" s="65" t="s">
        <v>246</v>
      </c>
      <c r="B219" s="71">
        <v>1</v>
      </c>
      <c r="C219" s="135">
        <v>18</v>
      </c>
      <c r="D219" s="135">
        <v>12</v>
      </c>
      <c r="E219" s="135">
        <v>6</v>
      </c>
      <c r="F219" s="135">
        <v>0</v>
      </c>
      <c r="G219" s="39">
        <f t="shared" si="3"/>
        <v>1</v>
      </c>
    </row>
  </sheetData>
  <autoFilter ref="A1:I219" xr:uid="{00000000-0009-0000-0000-000003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19"/>
  <sheetViews>
    <sheetView workbookViewId="0">
      <selection activeCell="B2" sqref="B2:F219"/>
    </sheetView>
  </sheetViews>
  <sheetFormatPr defaultColWidth="9.1796875" defaultRowHeight="14.5" x14ac:dyDescent="0.25"/>
  <cols>
    <col min="1" max="1" width="29.81640625" style="57" bestFit="1" customWidth="1"/>
    <col min="2" max="2" width="28" style="4" bestFit="1" customWidth="1"/>
    <col min="3" max="3" width="43.1796875" style="61" bestFit="1" customWidth="1"/>
    <col min="4" max="4" width="25.453125" style="4" bestFit="1" customWidth="1"/>
    <col min="5" max="5" width="25" style="4" bestFit="1" customWidth="1"/>
    <col min="6" max="6" width="26.81640625" style="4" bestFit="1" customWidth="1"/>
    <col min="7" max="7" width="17.54296875" style="57" bestFit="1" customWidth="1"/>
    <col min="8" max="8" width="18.81640625" style="57" bestFit="1" customWidth="1"/>
    <col min="9" max="16384" width="9.1796875" style="57"/>
  </cols>
  <sheetData>
    <row r="1" spans="1:15" ht="15" thickBot="1" x14ac:dyDescent="0.3">
      <c r="A1" s="25" t="s">
        <v>230</v>
      </c>
      <c r="B1" s="25" t="s">
        <v>236</v>
      </c>
      <c r="C1" s="65" t="s">
        <v>237</v>
      </c>
      <c r="D1" s="25" t="s">
        <v>238</v>
      </c>
      <c r="E1" s="25" t="s">
        <v>239</v>
      </c>
      <c r="F1" s="25" t="s">
        <v>240</v>
      </c>
      <c r="G1" s="60"/>
    </row>
    <row r="2" spans="1:15" x14ac:dyDescent="0.25">
      <c r="A2" s="67" t="s">
        <v>4</v>
      </c>
      <c r="B2" s="67">
        <v>1895</v>
      </c>
      <c r="C2" s="67">
        <v>1064</v>
      </c>
      <c r="D2" s="68">
        <v>0.5614775725593667</v>
      </c>
      <c r="E2" s="68">
        <v>0.52949297971918874</v>
      </c>
      <c r="F2" s="68">
        <v>1.0604060753688191</v>
      </c>
      <c r="G2" s="76">
        <f>IF((D2/E2)*100&gt;=100,((D2/E2)*100),IF(AND((D2/E2)*100&lt;100,D2&gt;=0.38),(F2*100&amp;"*"),(D2/E2)*100))</f>
        <v>106.04060753688191</v>
      </c>
      <c r="H2" s="60"/>
      <c r="M2" s="60"/>
      <c r="N2" s="60"/>
      <c r="O2" s="60"/>
    </row>
    <row r="3" spans="1:15" x14ac:dyDescent="0.25">
      <c r="A3" s="61" t="s">
        <v>5</v>
      </c>
      <c r="B3" s="61">
        <v>1985</v>
      </c>
      <c r="C3" s="61">
        <v>879</v>
      </c>
      <c r="D3" s="39">
        <v>0.4428211586901763</v>
      </c>
      <c r="E3" s="39">
        <v>0.43790271552860532</v>
      </c>
      <c r="F3" s="39">
        <v>1.0112318169930363</v>
      </c>
      <c r="G3" s="76">
        <f t="shared" ref="G3:G66" si="0">IF((D3/E3)*100&gt;=100,((D3/E3)*100),IF(AND((D3/E3)*100&lt;100,D3&gt;=0.38),(F3*100&amp;"*"),(D3/E3)*100))</f>
        <v>101.12318169930363</v>
      </c>
      <c r="H3" s="60"/>
      <c r="M3" s="60"/>
      <c r="N3" s="60"/>
      <c r="O3" s="60"/>
    </row>
    <row r="4" spans="1:15" x14ac:dyDescent="0.25">
      <c r="A4" s="67" t="s">
        <v>6</v>
      </c>
      <c r="B4" s="67">
        <v>2335</v>
      </c>
      <c r="C4" s="67">
        <v>1091</v>
      </c>
      <c r="D4" s="68">
        <v>0.467237687366167</v>
      </c>
      <c r="E4" s="68">
        <v>0.49311453268503513</v>
      </c>
      <c r="F4" s="68">
        <v>0.94752366113006781</v>
      </c>
      <c r="G4" s="76" t="str">
        <f t="shared" si="0"/>
        <v>94,7523661130068*</v>
      </c>
      <c r="H4" s="60"/>
      <c r="M4" s="60"/>
      <c r="N4" s="60"/>
      <c r="O4" s="60"/>
    </row>
    <row r="5" spans="1:15" x14ac:dyDescent="0.25">
      <c r="A5" s="61" t="s">
        <v>7</v>
      </c>
      <c r="B5" s="61">
        <v>2259</v>
      </c>
      <c r="C5" s="61">
        <v>1009</v>
      </c>
      <c r="D5" s="39">
        <v>0.44665781319167774</v>
      </c>
      <c r="E5" s="39">
        <v>0.4544438827098079</v>
      </c>
      <c r="F5" s="39">
        <v>0.98286681851298663</v>
      </c>
      <c r="G5" s="76" t="str">
        <f t="shared" si="0"/>
        <v>98,2866818512987*</v>
      </c>
      <c r="H5" s="60"/>
      <c r="M5" s="60"/>
      <c r="N5" s="60"/>
      <c r="O5" s="60"/>
    </row>
    <row r="6" spans="1:15" x14ac:dyDescent="0.25">
      <c r="A6" s="67" t="s">
        <v>8</v>
      </c>
      <c r="B6" s="67">
        <v>2483</v>
      </c>
      <c r="C6" s="67">
        <v>947</v>
      </c>
      <c r="D6" s="68">
        <v>0.38139347563431331</v>
      </c>
      <c r="E6" s="68">
        <v>0.46380361173814899</v>
      </c>
      <c r="F6" s="68">
        <v>0.82231674351349759</v>
      </c>
      <c r="G6" s="76" t="str">
        <f t="shared" si="0"/>
        <v>82,2316743513498*</v>
      </c>
      <c r="H6" s="60"/>
      <c r="M6" s="60"/>
      <c r="N6" s="60"/>
      <c r="O6" s="60"/>
    </row>
    <row r="7" spans="1:15" x14ac:dyDescent="0.25">
      <c r="A7" s="61" t="s">
        <v>9</v>
      </c>
      <c r="B7" s="61">
        <v>2488</v>
      </c>
      <c r="C7" s="61">
        <v>996</v>
      </c>
      <c r="D7" s="39">
        <v>0.40032154340836013</v>
      </c>
      <c r="E7" s="39">
        <v>0.50803490136570562</v>
      </c>
      <c r="F7" s="39">
        <v>0.78798039727627156</v>
      </c>
      <c r="G7" s="76" t="str">
        <f t="shared" si="0"/>
        <v>78,7980397276272*</v>
      </c>
      <c r="H7" s="60"/>
      <c r="M7" s="60"/>
      <c r="N7" s="60"/>
      <c r="O7" s="60"/>
    </row>
    <row r="8" spans="1:15" x14ac:dyDescent="0.25">
      <c r="A8" s="67" t="s">
        <v>10</v>
      </c>
      <c r="B8" s="67">
        <v>1253</v>
      </c>
      <c r="C8" s="67">
        <v>730</v>
      </c>
      <c r="D8" s="68">
        <v>0.58260175578611328</v>
      </c>
      <c r="E8" s="68">
        <v>0.64083394027676621</v>
      </c>
      <c r="F8" s="68">
        <v>0.90913061741782375</v>
      </c>
      <c r="G8" s="76" t="str">
        <f t="shared" si="0"/>
        <v>90,9130617417824*</v>
      </c>
      <c r="H8" s="60"/>
      <c r="M8" s="60"/>
      <c r="N8" s="60"/>
      <c r="O8" s="60"/>
    </row>
    <row r="9" spans="1:15" x14ac:dyDescent="0.25">
      <c r="A9" s="61" t="s">
        <v>11</v>
      </c>
      <c r="B9" s="61">
        <v>3646</v>
      </c>
      <c r="C9" s="61">
        <v>1245</v>
      </c>
      <c r="D9" s="39">
        <v>0.34147010422380691</v>
      </c>
      <c r="E9" s="39">
        <v>0.43949550977284735</v>
      </c>
      <c r="F9" s="39">
        <v>0.77695925585291026</v>
      </c>
      <c r="G9" s="76">
        <f t="shared" si="0"/>
        <v>77.695925585291022</v>
      </c>
      <c r="H9" s="60"/>
      <c r="M9" s="60"/>
      <c r="N9" s="60"/>
      <c r="O9" s="60"/>
    </row>
    <row r="10" spans="1:15" x14ac:dyDescent="0.25">
      <c r="A10" s="67" t="s">
        <v>12</v>
      </c>
      <c r="B10" s="67">
        <v>1427</v>
      </c>
      <c r="C10" s="67">
        <v>793</v>
      </c>
      <c r="D10" s="68">
        <v>0.55571128241065171</v>
      </c>
      <c r="E10" s="68">
        <v>0.57617516629711751</v>
      </c>
      <c r="F10" s="68">
        <v>0.96448322474920212</v>
      </c>
      <c r="G10" s="76" t="str">
        <f t="shared" si="0"/>
        <v>96,4483224749202*</v>
      </c>
      <c r="H10" s="60"/>
      <c r="M10" s="60"/>
      <c r="N10" s="60"/>
      <c r="O10" s="60"/>
    </row>
    <row r="11" spans="1:15" x14ac:dyDescent="0.25">
      <c r="A11" s="61" t="s">
        <v>13</v>
      </c>
      <c r="B11" s="61">
        <v>1415</v>
      </c>
      <c r="C11" s="61">
        <v>681</v>
      </c>
      <c r="D11" s="39">
        <v>0.4812720848056537</v>
      </c>
      <c r="E11" s="39">
        <v>0.59380471380471378</v>
      </c>
      <c r="F11" s="39">
        <v>0.81048882505828512</v>
      </c>
      <c r="G11" s="76" t="str">
        <f t="shared" si="0"/>
        <v>81,0488825058285*</v>
      </c>
      <c r="H11" s="60"/>
      <c r="M11" s="60"/>
      <c r="N11" s="60"/>
      <c r="O11" s="60"/>
    </row>
    <row r="12" spans="1:15" x14ac:dyDescent="0.25">
      <c r="A12" s="67" t="s">
        <v>14</v>
      </c>
      <c r="B12" s="67">
        <v>2624</v>
      </c>
      <c r="C12" s="67">
        <v>1240</v>
      </c>
      <c r="D12" s="68">
        <v>0.47256097560975607</v>
      </c>
      <c r="E12" s="68">
        <v>0.48622686409307248</v>
      </c>
      <c r="F12" s="68">
        <v>0.97189400773071943</v>
      </c>
      <c r="G12" s="76" t="str">
        <f t="shared" si="0"/>
        <v>97,1894007730719*</v>
      </c>
      <c r="H12" s="60"/>
      <c r="M12" s="60"/>
      <c r="N12" s="60"/>
      <c r="O12" s="60"/>
    </row>
    <row r="13" spans="1:15" x14ac:dyDescent="0.25">
      <c r="A13" s="61" t="s">
        <v>15</v>
      </c>
      <c r="B13" s="61">
        <v>2726</v>
      </c>
      <c r="C13" s="61">
        <v>1261</v>
      </c>
      <c r="D13" s="39">
        <v>0.46258253851797504</v>
      </c>
      <c r="E13" s="39">
        <v>0.44863721584251232</v>
      </c>
      <c r="F13" s="39">
        <v>1.0310837402315685</v>
      </c>
      <c r="G13" s="76">
        <f t="shared" si="0"/>
        <v>103.10837402315684</v>
      </c>
      <c r="H13" s="60"/>
      <c r="M13" s="60"/>
      <c r="N13" s="60"/>
      <c r="O13" s="60"/>
    </row>
    <row r="14" spans="1:15" x14ac:dyDescent="0.25">
      <c r="A14" s="67" t="s">
        <v>16</v>
      </c>
      <c r="B14" s="67">
        <v>985</v>
      </c>
      <c r="C14" s="67">
        <v>334</v>
      </c>
      <c r="D14" s="68">
        <v>0.33908629441624366</v>
      </c>
      <c r="E14" s="68">
        <v>0.24277911888955944</v>
      </c>
      <c r="F14" s="68">
        <v>1.3966864035390725</v>
      </c>
      <c r="G14" s="76">
        <f t="shared" si="0"/>
        <v>139.66864035390725</v>
      </c>
      <c r="H14" s="60"/>
      <c r="M14" s="60"/>
      <c r="N14" s="60"/>
      <c r="O14" s="60"/>
    </row>
    <row r="15" spans="1:15" x14ac:dyDescent="0.25">
      <c r="A15" s="61" t="s">
        <v>17</v>
      </c>
      <c r="B15" s="61">
        <v>1000</v>
      </c>
      <c r="C15" s="61">
        <v>293</v>
      </c>
      <c r="D15" s="39">
        <v>0.29299999999999998</v>
      </c>
      <c r="E15" s="39">
        <v>0.26932291666666669</v>
      </c>
      <c r="F15" s="39">
        <v>1.0879133629858826</v>
      </c>
      <c r="G15" s="76">
        <f t="shared" si="0"/>
        <v>108.79133629858826</v>
      </c>
      <c r="H15" s="60"/>
      <c r="M15" s="60"/>
      <c r="N15" s="60"/>
      <c r="O15" s="60"/>
    </row>
    <row r="16" spans="1:15" x14ac:dyDescent="0.25">
      <c r="A16" s="67" t="s">
        <v>18</v>
      </c>
      <c r="B16" s="67">
        <v>1034</v>
      </c>
      <c r="C16" s="67">
        <v>340</v>
      </c>
      <c r="D16" s="68">
        <v>0.32882011605415862</v>
      </c>
      <c r="E16" s="68">
        <v>0.26812247644683718</v>
      </c>
      <c r="F16" s="68">
        <v>1.2263802737155325</v>
      </c>
      <c r="G16" s="76">
        <f t="shared" si="0"/>
        <v>122.63802737155325</v>
      </c>
      <c r="H16" s="60"/>
      <c r="M16" s="60"/>
      <c r="N16" s="60"/>
      <c r="O16" s="60"/>
    </row>
    <row r="17" spans="1:15" x14ac:dyDescent="0.25">
      <c r="A17" s="61" t="s">
        <v>19</v>
      </c>
      <c r="B17" s="61">
        <v>1189</v>
      </c>
      <c r="C17" s="61">
        <v>504</v>
      </c>
      <c r="D17" s="39">
        <v>0.42388561816652648</v>
      </c>
      <c r="E17" s="39">
        <v>0.45902061855670101</v>
      </c>
      <c r="F17" s="39">
        <v>0.92345659656716605</v>
      </c>
      <c r="G17" s="76" t="str">
        <f t="shared" si="0"/>
        <v>92,3456596567166*</v>
      </c>
      <c r="H17" s="60"/>
      <c r="M17" s="60"/>
      <c r="N17" s="60"/>
      <c r="O17" s="60"/>
    </row>
    <row r="18" spans="1:15" x14ac:dyDescent="0.25">
      <c r="A18" s="67" t="s">
        <v>20</v>
      </c>
      <c r="B18" s="67">
        <v>1191</v>
      </c>
      <c r="C18" s="67">
        <v>570</v>
      </c>
      <c r="D18" s="68">
        <v>0.47858942065491183</v>
      </c>
      <c r="E18" s="68">
        <v>0.54788939051918739</v>
      </c>
      <c r="F18" s="68">
        <v>0.87351467091084578</v>
      </c>
      <c r="G18" s="76" t="str">
        <f t="shared" si="0"/>
        <v>87,3514670910846*</v>
      </c>
      <c r="H18" s="60"/>
      <c r="M18" s="60"/>
      <c r="N18" s="60"/>
      <c r="O18" s="60"/>
    </row>
    <row r="19" spans="1:15" x14ac:dyDescent="0.25">
      <c r="A19" s="61" t="s">
        <v>21</v>
      </c>
      <c r="B19" s="61">
        <v>1313</v>
      </c>
      <c r="C19" s="61">
        <v>518</v>
      </c>
      <c r="D19" s="39">
        <v>0.39451637471439449</v>
      </c>
      <c r="E19" s="39">
        <v>0.55145530603258475</v>
      </c>
      <c r="F19" s="39">
        <v>0.71540951804910746</v>
      </c>
      <c r="G19" s="76" t="str">
        <f t="shared" si="0"/>
        <v>71,5409518049107*</v>
      </c>
      <c r="H19" s="60"/>
      <c r="M19" s="60"/>
      <c r="N19" s="60"/>
      <c r="O19" s="60"/>
    </row>
    <row r="20" spans="1:15" x14ac:dyDescent="0.25">
      <c r="A20" s="67" t="s">
        <v>22</v>
      </c>
      <c r="B20" s="67">
        <v>1226</v>
      </c>
      <c r="C20" s="67">
        <v>533</v>
      </c>
      <c r="D20" s="68">
        <v>0.43474714518760194</v>
      </c>
      <c r="E20" s="68">
        <v>0.50477944419938237</v>
      </c>
      <c r="F20" s="68">
        <v>0.86126158698308952</v>
      </c>
      <c r="G20" s="76" t="str">
        <f t="shared" si="0"/>
        <v>86,126158698309*</v>
      </c>
      <c r="H20" s="60"/>
      <c r="M20" s="60"/>
      <c r="N20" s="60"/>
      <c r="O20" s="60"/>
    </row>
    <row r="21" spans="1:15" x14ac:dyDescent="0.25">
      <c r="A21" s="61" t="s">
        <v>256</v>
      </c>
      <c r="B21" s="61">
        <v>2878</v>
      </c>
      <c r="C21" s="61">
        <v>1481</v>
      </c>
      <c r="D21" s="39">
        <v>0.51459346768589298</v>
      </c>
      <c r="E21" s="39">
        <v>0.56374164810690419</v>
      </c>
      <c r="F21" s="39">
        <v>0.91281790056481493</v>
      </c>
      <c r="G21" s="76" t="str">
        <f t="shared" si="0"/>
        <v>91,2817900564815*</v>
      </c>
      <c r="H21" s="60"/>
      <c r="M21" s="60"/>
      <c r="N21" s="60"/>
      <c r="O21" s="60"/>
    </row>
    <row r="22" spans="1:15" x14ac:dyDescent="0.25">
      <c r="A22" s="67" t="s">
        <v>23</v>
      </c>
      <c r="B22" s="67">
        <v>1407</v>
      </c>
      <c r="C22" s="67">
        <v>989</v>
      </c>
      <c r="D22" s="68">
        <v>0.7029140014214641</v>
      </c>
      <c r="E22" s="68">
        <v>0.60533444816053517</v>
      </c>
      <c r="F22" s="68">
        <v>1.1611994056466628</v>
      </c>
      <c r="G22" s="76">
        <f t="shared" si="0"/>
        <v>116.11994056466628</v>
      </c>
      <c r="H22" s="60"/>
      <c r="M22" s="60"/>
      <c r="N22" s="60"/>
      <c r="O22" s="60"/>
    </row>
    <row r="23" spans="1:15" x14ac:dyDescent="0.25">
      <c r="A23" s="61" t="s">
        <v>24</v>
      </c>
      <c r="B23" s="61">
        <v>1422</v>
      </c>
      <c r="C23" s="61">
        <v>706</v>
      </c>
      <c r="D23" s="39">
        <v>0.49648382559774967</v>
      </c>
      <c r="E23" s="39">
        <v>0.47164153788164342</v>
      </c>
      <c r="F23" s="39">
        <v>1.0526719674176372</v>
      </c>
      <c r="G23" s="76">
        <f t="shared" si="0"/>
        <v>105.26719674176373</v>
      </c>
      <c r="H23" s="60"/>
      <c r="M23" s="60"/>
      <c r="N23" s="60"/>
      <c r="O23" s="60"/>
    </row>
    <row r="24" spans="1:15" x14ac:dyDescent="0.25">
      <c r="A24" s="67" t="s">
        <v>25</v>
      </c>
      <c r="B24" s="67">
        <v>1308</v>
      </c>
      <c r="C24" s="67">
        <v>643</v>
      </c>
      <c r="D24" s="68">
        <v>0.49159021406727826</v>
      </c>
      <c r="E24" s="68">
        <v>0.4732151589242054</v>
      </c>
      <c r="F24" s="68">
        <v>1.0388302335555908</v>
      </c>
      <c r="G24" s="76">
        <f t="shared" si="0"/>
        <v>103.88302335555908</v>
      </c>
      <c r="H24" s="60"/>
      <c r="M24" s="60"/>
      <c r="N24" s="60"/>
      <c r="O24" s="60"/>
    </row>
    <row r="25" spans="1:15" x14ac:dyDescent="0.25">
      <c r="A25" s="61" t="s">
        <v>26</v>
      </c>
      <c r="B25" s="61">
        <v>1505</v>
      </c>
      <c r="C25" s="61">
        <v>675</v>
      </c>
      <c r="D25" s="39">
        <v>0.44850498338870431</v>
      </c>
      <c r="E25" s="39">
        <v>0.43056570067487099</v>
      </c>
      <c r="F25" s="39">
        <v>1.0416644490857381</v>
      </c>
      <c r="G25" s="76">
        <f t="shared" si="0"/>
        <v>104.16644490857381</v>
      </c>
      <c r="H25" s="60"/>
      <c r="M25" s="60"/>
      <c r="N25" s="60"/>
      <c r="O25" s="60"/>
    </row>
    <row r="26" spans="1:15" x14ac:dyDescent="0.25">
      <c r="A26" s="67" t="s">
        <v>27</v>
      </c>
      <c r="B26" s="67">
        <v>1555</v>
      </c>
      <c r="C26" s="67">
        <v>717</v>
      </c>
      <c r="D26" s="68">
        <v>0.46109324758842446</v>
      </c>
      <c r="E26" s="68">
        <v>0.41464749536178108</v>
      </c>
      <c r="F26" s="68">
        <v>1.1120126197461275</v>
      </c>
      <c r="G26" s="76">
        <f t="shared" si="0"/>
        <v>111.20126197461275</v>
      </c>
      <c r="H26" s="60"/>
      <c r="M26" s="60"/>
      <c r="N26" s="60"/>
      <c r="O26" s="60"/>
    </row>
    <row r="27" spans="1:15" x14ac:dyDescent="0.25">
      <c r="A27" s="61" t="s">
        <v>28</v>
      </c>
      <c r="B27" s="61">
        <v>1418</v>
      </c>
      <c r="C27" s="61">
        <v>768</v>
      </c>
      <c r="D27" s="39">
        <v>0.54160789844851909</v>
      </c>
      <c r="E27" s="39">
        <v>0.50742326332794829</v>
      </c>
      <c r="F27" s="39">
        <v>1.0673690734957046</v>
      </c>
      <c r="G27" s="76">
        <f t="shared" si="0"/>
        <v>106.73690734957046</v>
      </c>
      <c r="H27" s="60"/>
      <c r="M27" s="60"/>
      <c r="N27" s="60"/>
      <c r="O27" s="60"/>
    </row>
    <row r="28" spans="1:15" x14ac:dyDescent="0.25">
      <c r="A28" s="67" t="s">
        <v>38</v>
      </c>
      <c r="B28" s="67">
        <v>1884</v>
      </c>
      <c r="C28" s="67">
        <v>845</v>
      </c>
      <c r="D28" s="68">
        <v>0.44851380042462846</v>
      </c>
      <c r="E28" s="68">
        <v>0.45541567695961993</v>
      </c>
      <c r="F28" s="68">
        <v>0.9848448859269211</v>
      </c>
      <c r="G28" s="76" t="str">
        <f t="shared" si="0"/>
        <v>98,4844885926921*</v>
      </c>
      <c r="H28" s="60"/>
      <c r="M28" s="60"/>
      <c r="N28" s="60"/>
      <c r="O28" s="60"/>
    </row>
    <row r="29" spans="1:15" x14ac:dyDescent="0.25">
      <c r="A29" s="61" t="s">
        <v>39</v>
      </c>
      <c r="B29" s="61">
        <v>1941</v>
      </c>
      <c r="C29" s="61">
        <v>876</v>
      </c>
      <c r="D29" s="39">
        <v>0.45131375579598143</v>
      </c>
      <c r="E29" s="39">
        <v>0.40313242784380304</v>
      </c>
      <c r="F29" s="39">
        <v>1.1195173710283775</v>
      </c>
      <c r="G29" s="76">
        <f t="shared" si="0"/>
        <v>111.95173710283774</v>
      </c>
      <c r="H29" s="60"/>
      <c r="M29" s="60"/>
      <c r="N29" s="60"/>
      <c r="O29" s="60"/>
    </row>
    <row r="30" spans="1:15" x14ac:dyDescent="0.25">
      <c r="A30" s="67" t="s">
        <v>40</v>
      </c>
      <c r="B30" s="67">
        <v>1608</v>
      </c>
      <c r="C30" s="67">
        <v>805</v>
      </c>
      <c r="D30" s="68">
        <v>0.50062189054726369</v>
      </c>
      <c r="E30" s="68">
        <v>0.3851076971808679</v>
      </c>
      <c r="F30" s="68">
        <v>1.2999529591644177</v>
      </c>
      <c r="G30" s="76">
        <f t="shared" si="0"/>
        <v>129.99529591644176</v>
      </c>
      <c r="H30" s="60"/>
      <c r="M30" s="60"/>
      <c r="N30" s="60"/>
      <c r="O30" s="60"/>
    </row>
    <row r="31" spans="1:15" x14ac:dyDescent="0.25">
      <c r="A31" s="61" t="s">
        <v>41</v>
      </c>
      <c r="B31" s="61">
        <v>1485</v>
      </c>
      <c r="C31" s="61">
        <v>837</v>
      </c>
      <c r="D31" s="39">
        <v>0.5636363636363636</v>
      </c>
      <c r="E31" s="39">
        <v>0.49581364829396324</v>
      </c>
      <c r="F31" s="39">
        <v>1.1367907389717293</v>
      </c>
      <c r="G31" s="76">
        <f t="shared" si="0"/>
        <v>113.67907389717293</v>
      </c>
      <c r="H31" s="60"/>
      <c r="M31" s="60"/>
      <c r="N31" s="60"/>
      <c r="O31" s="60"/>
    </row>
    <row r="32" spans="1:15" x14ac:dyDescent="0.25">
      <c r="A32" s="67" t="s">
        <v>29</v>
      </c>
      <c r="B32" s="67">
        <v>1419</v>
      </c>
      <c r="C32" s="67">
        <v>686</v>
      </c>
      <c r="D32" s="68">
        <v>0.48343904157857648</v>
      </c>
      <c r="E32" s="68">
        <v>0.48111202635914335</v>
      </c>
      <c r="F32" s="68">
        <v>1.0048367429869567</v>
      </c>
      <c r="G32" s="76">
        <f t="shared" si="0"/>
        <v>100.48367429869568</v>
      </c>
      <c r="H32" s="60"/>
      <c r="M32" s="60"/>
      <c r="N32" s="60"/>
      <c r="O32" s="60"/>
    </row>
    <row r="33" spans="1:15" x14ac:dyDescent="0.25">
      <c r="A33" s="61" t="s">
        <v>30</v>
      </c>
      <c r="B33" s="61">
        <v>1822</v>
      </c>
      <c r="C33" s="61">
        <v>832</v>
      </c>
      <c r="D33" s="39">
        <v>0.45664105378704722</v>
      </c>
      <c r="E33" s="39">
        <v>0.47140053226879575</v>
      </c>
      <c r="F33" s="39">
        <v>0.9686901531258082</v>
      </c>
      <c r="G33" s="76" t="str">
        <f t="shared" si="0"/>
        <v>96,8690153125808*</v>
      </c>
      <c r="H33" s="60"/>
      <c r="M33" s="60"/>
      <c r="N33" s="60"/>
      <c r="O33" s="60"/>
    </row>
    <row r="34" spans="1:15" x14ac:dyDescent="0.25">
      <c r="A34" s="67" t="s">
        <v>31</v>
      </c>
      <c r="B34" s="67">
        <v>1666</v>
      </c>
      <c r="C34" s="67">
        <v>795</v>
      </c>
      <c r="D34" s="68">
        <v>0.47719087635054019</v>
      </c>
      <c r="E34" s="68">
        <v>0.40749702734839477</v>
      </c>
      <c r="F34" s="68">
        <v>1.171029097943725</v>
      </c>
      <c r="G34" s="76">
        <f t="shared" si="0"/>
        <v>117.10290979437249</v>
      </c>
      <c r="H34" s="60"/>
      <c r="M34" s="60"/>
      <c r="N34" s="60"/>
      <c r="O34" s="60"/>
    </row>
    <row r="35" spans="1:15" x14ac:dyDescent="0.25">
      <c r="A35" s="61" t="s">
        <v>32</v>
      </c>
      <c r="B35" s="61">
        <v>2067</v>
      </c>
      <c r="C35" s="61">
        <v>965</v>
      </c>
      <c r="D35" s="39">
        <v>0.46686018384131589</v>
      </c>
      <c r="E35" s="39">
        <v>0.48890151515151514</v>
      </c>
      <c r="F35" s="39">
        <v>0.9549166230270969</v>
      </c>
      <c r="G35" s="76" t="str">
        <f t="shared" si="0"/>
        <v>95,4916623027097*</v>
      </c>
      <c r="H35" s="60"/>
      <c r="M35" s="60"/>
      <c r="N35" s="60"/>
      <c r="O35" s="60"/>
    </row>
    <row r="36" spans="1:15" x14ac:dyDescent="0.25">
      <c r="A36" s="67" t="s">
        <v>33</v>
      </c>
      <c r="B36" s="67">
        <v>2027</v>
      </c>
      <c r="C36" s="67">
        <v>761</v>
      </c>
      <c r="D36" s="68">
        <v>0.37543167242229897</v>
      </c>
      <c r="E36" s="68">
        <v>0.4554091653027823</v>
      </c>
      <c r="F36" s="68">
        <v>0.82438321629449496</v>
      </c>
      <c r="G36" s="76">
        <f t="shared" si="0"/>
        <v>82.43832162944949</v>
      </c>
      <c r="H36" s="60"/>
      <c r="M36" s="60"/>
      <c r="N36" s="60"/>
      <c r="O36" s="60"/>
    </row>
    <row r="37" spans="1:15" x14ac:dyDescent="0.25">
      <c r="A37" s="61" t="s">
        <v>34</v>
      </c>
      <c r="B37" s="61">
        <v>1767</v>
      </c>
      <c r="C37" s="61">
        <v>687</v>
      </c>
      <c r="D37" s="39">
        <v>0.38879456706281834</v>
      </c>
      <c r="E37" s="39">
        <v>0.45804212168486741</v>
      </c>
      <c r="F37" s="39">
        <v>0.84881836987539905</v>
      </c>
      <c r="G37" s="76" t="str">
        <f t="shared" si="0"/>
        <v>84,8818369875399*</v>
      </c>
      <c r="H37" s="60"/>
      <c r="M37" s="60"/>
      <c r="N37" s="60"/>
      <c r="O37" s="60"/>
    </row>
    <row r="38" spans="1:15" x14ac:dyDescent="0.25">
      <c r="A38" s="67" t="s">
        <v>35</v>
      </c>
      <c r="B38" s="67">
        <v>1894</v>
      </c>
      <c r="C38" s="67">
        <v>1058</v>
      </c>
      <c r="D38" s="68">
        <v>0.55860612460401271</v>
      </c>
      <c r="E38" s="68">
        <v>0.57058111741858386</v>
      </c>
      <c r="F38" s="68">
        <v>0.97901263738143274</v>
      </c>
      <c r="G38" s="76" t="str">
        <f t="shared" si="0"/>
        <v>97,9012637381433*</v>
      </c>
      <c r="H38" s="60"/>
      <c r="M38" s="60"/>
      <c r="N38" s="60"/>
      <c r="O38" s="60"/>
    </row>
    <row r="39" spans="1:15" x14ac:dyDescent="0.25">
      <c r="A39" s="61" t="s">
        <v>36</v>
      </c>
      <c r="B39" s="61">
        <v>1936</v>
      </c>
      <c r="C39" s="61">
        <v>925</v>
      </c>
      <c r="D39" s="39">
        <v>0.47778925619834711</v>
      </c>
      <c r="E39" s="39">
        <v>0.47170757901196686</v>
      </c>
      <c r="F39" s="39">
        <v>1.0128928969068483</v>
      </c>
      <c r="G39" s="76">
        <f t="shared" si="0"/>
        <v>101.28928969068483</v>
      </c>
      <c r="H39" s="60"/>
      <c r="M39" s="60"/>
      <c r="N39" s="60"/>
      <c r="O39" s="60"/>
    </row>
    <row r="40" spans="1:15" x14ac:dyDescent="0.25">
      <c r="A40" s="67" t="s">
        <v>37</v>
      </c>
      <c r="B40" s="67">
        <v>1791</v>
      </c>
      <c r="C40" s="67">
        <v>843</v>
      </c>
      <c r="D40" s="68">
        <v>0.47068676716917923</v>
      </c>
      <c r="E40" s="68">
        <v>0.42221635883905012</v>
      </c>
      <c r="F40" s="68">
        <v>1.1147999297407758</v>
      </c>
      <c r="G40" s="76">
        <f t="shared" si="0"/>
        <v>111.47999297407758</v>
      </c>
      <c r="H40" s="60"/>
      <c r="M40" s="60"/>
      <c r="N40" s="60"/>
      <c r="O40" s="60"/>
    </row>
    <row r="41" spans="1:15" x14ac:dyDescent="0.25">
      <c r="A41" s="61" t="s">
        <v>42</v>
      </c>
      <c r="B41" s="61">
        <v>1156</v>
      </c>
      <c r="C41" s="61">
        <v>605</v>
      </c>
      <c r="D41" s="39">
        <v>0.52335640138408301</v>
      </c>
      <c r="E41" s="39">
        <v>0.56062200956937802</v>
      </c>
      <c r="F41" s="39">
        <v>0.93352810351859128</v>
      </c>
      <c r="G41" s="76" t="str">
        <f t="shared" si="0"/>
        <v>93,3528103518591*</v>
      </c>
      <c r="H41" s="60"/>
      <c r="M41" s="60"/>
      <c r="N41" s="60"/>
      <c r="O41" s="60"/>
    </row>
    <row r="42" spans="1:15" x14ac:dyDescent="0.25">
      <c r="A42" s="67" t="s">
        <v>43</v>
      </c>
      <c r="B42" s="67">
        <v>1047</v>
      </c>
      <c r="C42" s="67">
        <v>551</v>
      </c>
      <c r="D42" s="68">
        <v>0.52626552053486153</v>
      </c>
      <c r="E42" s="68">
        <v>0.54205692803437167</v>
      </c>
      <c r="F42" s="68">
        <v>0.97086762167808915</v>
      </c>
      <c r="G42" s="76" t="str">
        <f t="shared" si="0"/>
        <v>97,0867621678089*</v>
      </c>
      <c r="H42" s="60"/>
      <c r="M42" s="60"/>
      <c r="N42" s="60"/>
      <c r="O42" s="60"/>
    </row>
    <row r="43" spans="1:15" x14ac:dyDescent="0.25">
      <c r="A43" s="61" t="s">
        <v>44</v>
      </c>
      <c r="B43" s="61">
        <v>2894</v>
      </c>
      <c r="C43" s="61">
        <v>1142</v>
      </c>
      <c r="D43" s="39">
        <v>0.39460953697304768</v>
      </c>
      <c r="E43" s="39">
        <v>0.43902154398563736</v>
      </c>
      <c r="F43" s="39">
        <v>0.89883866151670533</v>
      </c>
      <c r="G43" s="76" t="str">
        <f t="shared" si="0"/>
        <v>89,8838661516705*</v>
      </c>
      <c r="H43" s="60"/>
      <c r="M43" s="60"/>
      <c r="N43" s="60"/>
      <c r="O43" s="60"/>
    </row>
    <row r="44" spans="1:15" x14ac:dyDescent="0.25">
      <c r="A44" s="67" t="s">
        <v>45</v>
      </c>
      <c r="B44" s="67">
        <v>1840</v>
      </c>
      <c r="C44" s="67">
        <v>1019</v>
      </c>
      <c r="D44" s="68">
        <v>0.55380434782608701</v>
      </c>
      <c r="E44" s="68">
        <v>0.56278175313059031</v>
      </c>
      <c r="F44" s="68">
        <v>0.98404815853647598</v>
      </c>
      <c r="G44" s="76" t="str">
        <f t="shared" si="0"/>
        <v>98,4048158536476*</v>
      </c>
      <c r="H44" s="60"/>
      <c r="M44" s="60"/>
      <c r="N44" s="60"/>
      <c r="O44" s="60"/>
    </row>
    <row r="45" spans="1:15" x14ac:dyDescent="0.25">
      <c r="A45" s="61" t="s">
        <v>46</v>
      </c>
      <c r="B45" s="61">
        <v>1819</v>
      </c>
      <c r="C45" s="61">
        <v>812</v>
      </c>
      <c r="D45" s="39">
        <v>0.44639912039582186</v>
      </c>
      <c r="E45" s="39">
        <v>0.49230964467005078</v>
      </c>
      <c r="F45" s="39">
        <v>0.90674461739420431</v>
      </c>
      <c r="G45" s="76" t="str">
        <f t="shared" si="0"/>
        <v>90,6744617394204*</v>
      </c>
      <c r="H45" s="60"/>
      <c r="M45" s="60"/>
      <c r="N45" s="60"/>
      <c r="O45" s="60"/>
    </row>
    <row r="46" spans="1:15" x14ac:dyDescent="0.25">
      <c r="A46" s="67" t="s">
        <v>47</v>
      </c>
      <c r="B46" s="67">
        <v>1366</v>
      </c>
      <c r="C46" s="67">
        <v>641</v>
      </c>
      <c r="D46" s="68">
        <v>0.46925329428989754</v>
      </c>
      <c r="E46" s="68">
        <v>0.48992063492063492</v>
      </c>
      <c r="F46" s="68">
        <v>0.95781492111658983</v>
      </c>
      <c r="G46" s="76" t="str">
        <f t="shared" si="0"/>
        <v>95,781492111659*</v>
      </c>
      <c r="H46" s="60"/>
      <c r="M46" s="60"/>
      <c r="N46" s="60"/>
      <c r="O46" s="60"/>
    </row>
    <row r="47" spans="1:15" x14ac:dyDescent="0.25">
      <c r="A47" s="61" t="s">
        <v>48</v>
      </c>
      <c r="B47" s="61">
        <v>1366</v>
      </c>
      <c r="C47" s="61">
        <v>630</v>
      </c>
      <c r="D47" s="39">
        <v>0.46120058565153732</v>
      </c>
      <c r="E47" s="39">
        <v>0.46411477869467366</v>
      </c>
      <c r="F47" s="39">
        <v>0.99372096477657412</v>
      </c>
      <c r="G47" s="76" t="str">
        <f t="shared" si="0"/>
        <v>99,3720964776574*</v>
      </c>
      <c r="H47" s="60"/>
      <c r="M47" s="60"/>
      <c r="N47" s="60"/>
      <c r="O47" s="60"/>
    </row>
    <row r="48" spans="1:15" x14ac:dyDescent="0.25">
      <c r="A48" s="67" t="s">
        <v>49</v>
      </c>
      <c r="B48" s="67">
        <v>1544</v>
      </c>
      <c r="C48" s="67">
        <v>864</v>
      </c>
      <c r="D48" s="68">
        <v>0.55958549222797926</v>
      </c>
      <c r="E48" s="68">
        <v>0.47621873759428346</v>
      </c>
      <c r="F48" s="68">
        <v>1.1750597951160848</v>
      </c>
      <c r="G48" s="76">
        <f t="shared" si="0"/>
        <v>117.50597951160849</v>
      </c>
      <c r="H48" s="60"/>
      <c r="M48" s="60"/>
      <c r="N48" s="60"/>
      <c r="O48" s="60"/>
    </row>
    <row r="49" spans="1:15" x14ac:dyDescent="0.25">
      <c r="A49" s="61" t="s">
        <v>50</v>
      </c>
      <c r="B49" s="61">
        <v>1332</v>
      </c>
      <c r="C49" s="61">
        <v>618</v>
      </c>
      <c r="D49" s="39">
        <v>0.46396396396396394</v>
      </c>
      <c r="E49" s="39">
        <v>0.50897140587768075</v>
      </c>
      <c r="F49" s="39">
        <v>0.91157176730566025</v>
      </c>
      <c r="G49" s="76" t="str">
        <f t="shared" si="0"/>
        <v>91,157176730566*</v>
      </c>
      <c r="H49" s="60"/>
      <c r="M49" s="60"/>
      <c r="N49" s="60"/>
      <c r="O49" s="60"/>
    </row>
    <row r="50" spans="1:15" x14ac:dyDescent="0.25">
      <c r="A50" s="67" t="s">
        <v>252</v>
      </c>
      <c r="B50" s="67">
        <v>1644</v>
      </c>
      <c r="C50" s="67">
        <v>808</v>
      </c>
      <c r="D50" s="68">
        <v>0.49148418491484186</v>
      </c>
      <c r="E50" s="68">
        <v>0.50630321459600347</v>
      </c>
      <c r="F50" s="68">
        <v>0.97073091923189503</v>
      </c>
      <c r="G50" s="76" t="str">
        <f t="shared" si="0"/>
        <v>97,0730919231895*</v>
      </c>
      <c r="H50" s="60"/>
      <c r="M50" s="60"/>
      <c r="N50" s="60"/>
      <c r="O50" s="60"/>
    </row>
    <row r="51" spans="1:15" x14ac:dyDescent="0.25">
      <c r="A51" s="61" t="s">
        <v>253</v>
      </c>
      <c r="B51" s="61">
        <v>1835</v>
      </c>
      <c r="C51" s="61">
        <v>1078</v>
      </c>
      <c r="D51" s="39">
        <v>0.58746594005449593</v>
      </c>
      <c r="E51" s="39">
        <v>0.55669050715214563</v>
      </c>
      <c r="F51" s="39">
        <v>1.0552828411962469</v>
      </c>
      <c r="G51" s="76">
        <f t="shared" si="0"/>
        <v>105.52828411962469</v>
      </c>
      <c r="H51" s="60"/>
      <c r="M51" s="60"/>
      <c r="N51" s="60"/>
      <c r="O51" s="60"/>
    </row>
    <row r="52" spans="1:15" x14ac:dyDescent="0.25">
      <c r="A52" s="67" t="s">
        <v>254</v>
      </c>
      <c r="B52" s="67">
        <v>1768</v>
      </c>
      <c r="C52" s="67">
        <v>1004</v>
      </c>
      <c r="D52" s="68">
        <v>0.5678733031674208</v>
      </c>
      <c r="E52" s="68">
        <v>0.62421259842519683</v>
      </c>
      <c r="F52" s="68">
        <v>0.90974341850851392</v>
      </c>
      <c r="G52" s="76" t="str">
        <f t="shared" si="0"/>
        <v>90,9743418508514*</v>
      </c>
      <c r="H52" s="60"/>
      <c r="M52" s="60"/>
      <c r="N52" s="60"/>
      <c r="O52" s="60"/>
    </row>
    <row r="53" spans="1:15" x14ac:dyDescent="0.25">
      <c r="A53" s="61" t="s">
        <v>255</v>
      </c>
      <c r="B53" s="61">
        <v>1722</v>
      </c>
      <c r="C53" s="61">
        <v>903</v>
      </c>
      <c r="D53" s="39">
        <v>0.52439024390243905</v>
      </c>
      <c r="E53" s="39">
        <v>0.5113657407407407</v>
      </c>
      <c r="F53" s="39">
        <v>1.0254700347012524</v>
      </c>
      <c r="G53" s="76">
        <f t="shared" si="0"/>
        <v>102.54700347012525</v>
      </c>
      <c r="H53" s="60"/>
      <c r="M53" s="60"/>
      <c r="N53" s="60"/>
      <c r="O53" s="60"/>
    </row>
    <row r="54" spans="1:15" x14ac:dyDescent="0.25">
      <c r="A54" s="67" t="s">
        <v>51</v>
      </c>
      <c r="B54" s="67">
        <v>1990</v>
      </c>
      <c r="C54" s="67">
        <v>797</v>
      </c>
      <c r="D54" s="68">
        <v>0.40050251256281405</v>
      </c>
      <c r="E54" s="68">
        <v>0.50304393620222687</v>
      </c>
      <c r="F54" s="68">
        <v>0.79615811610103471</v>
      </c>
      <c r="G54" s="76" t="str">
        <f t="shared" si="0"/>
        <v>79,6158116101035*</v>
      </c>
      <c r="H54" s="60"/>
      <c r="M54" s="60"/>
      <c r="N54" s="60"/>
      <c r="O54" s="60"/>
    </row>
    <row r="55" spans="1:15" x14ac:dyDescent="0.25">
      <c r="A55" s="61" t="s">
        <v>52</v>
      </c>
      <c r="B55" s="61">
        <v>2055</v>
      </c>
      <c r="C55" s="61">
        <v>807</v>
      </c>
      <c r="D55" s="39">
        <v>0.39270072992700727</v>
      </c>
      <c r="E55" s="39">
        <v>0.46624260355029584</v>
      </c>
      <c r="F55" s="39">
        <v>0.84226693772021366</v>
      </c>
      <c r="G55" s="76" t="str">
        <f t="shared" si="0"/>
        <v>84,2266937720214*</v>
      </c>
      <c r="H55" s="60"/>
      <c r="M55" s="60"/>
      <c r="N55" s="60"/>
      <c r="O55" s="60"/>
    </row>
    <row r="56" spans="1:15" x14ac:dyDescent="0.25">
      <c r="A56" s="67" t="s">
        <v>53</v>
      </c>
      <c r="B56" s="67">
        <v>1867</v>
      </c>
      <c r="C56" s="67">
        <v>724</v>
      </c>
      <c r="D56" s="68">
        <v>0.38778789501874666</v>
      </c>
      <c r="E56" s="68">
        <v>0.45009006391632772</v>
      </c>
      <c r="F56" s="68">
        <v>0.86157843975608606</v>
      </c>
      <c r="G56" s="76" t="str">
        <f t="shared" si="0"/>
        <v>86,1578439756086*</v>
      </c>
      <c r="H56" s="60"/>
      <c r="M56" s="60"/>
      <c r="N56" s="60"/>
      <c r="O56" s="60"/>
    </row>
    <row r="57" spans="1:15" x14ac:dyDescent="0.25">
      <c r="A57" s="61" t="s">
        <v>54</v>
      </c>
      <c r="B57" s="61">
        <v>1756</v>
      </c>
      <c r="C57" s="61">
        <v>872</v>
      </c>
      <c r="D57" s="39">
        <v>0.49658314350797267</v>
      </c>
      <c r="E57" s="39">
        <v>0.45296122041631026</v>
      </c>
      <c r="F57" s="39">
        <v>1.0963038801678653</v>
      </c>
      <c r="G57" s="76">
        <f t="shared" si="0"/>
        <v>109.63038801678653</v>
      </c>
      <c r="H57" s="60"/>
      <c r="M57" s="60"/>
      <c r="N57" s="60"/>
      <c r="O57" s="60"/>
    </row>
    <row r="58" spans="1:15" x14ac:dyDescent="0.25">
      <c r="A58" s="67" t="s">
        <v>55</v>
      </c>
      <c r="B58" s="67">
        <v>1909</v>
      </c>
      <c r="C58" s="67">
        <v>776</v>
      </c>
      <c r="D58" s="68">
        <v>0.40649554740701938</v>
      </c>
      <c r="E58" s="68">
        <v>0.45195193434935521</v>
      </c>
      <c r="F58" s="68">
        <v>0.89942207680164854</v>
      </c>
      <c r="G58" s="76" t="str">
        <f t="shared" si="0"/>
        <v>89,9422076801649*</v>
      </c>
      <c r="H58" s="60"/>
      <c r="M58" s="60"/>
      <c r="N58" s="60"/>
      <c r="O58" s="60"/>
    </row>
    <row r="59" spans="1:15" x14ac:dyDescent="0.25">
      <c r="A59" s="61" t="s">
        <v>56</v>
      </c>
      <c r="B59" s="61">
        <v>1950</v>
      </c>
      <c r="C59" s="61">
        <v>948</v>
      </c>
      <c r="D59" s="39">
        <v>0.48615384615384616</v>
      </c>
      <c r="E59" s="39">
        <v>0.47527331642716258</v>
      </c>
      <c r="F59" s="39">
        <v>1.0228932055527065</v>
      </c>
      <c r="G59" s="76">
        <f t="shared" si="0"/>
        <v>102.28932055527065</v>
      </c>
      <c r="H59" s="60"/>
      <c r="M59" s="60"/>
      <c r="N59" s="60"/>
      <c r="O59" s="60"/>
    </row>
    <row r="60" spans="1:15" x14ac:dyDescent="0.25">
      <c r="A60" s="67" t="s">
        <v>57</v>
      </c>
      <c r="B60" s="67">
        <v>1312</v>
      </c>
      <c r="C60" s="67">
        <v>826</v>
      </c>
      <c r="D60" s="68">
        <v>0.62957317073170727</v>
      </c>
      <c r="E60" s="68">
        <v>0.72097633136094674</v>
      </c>
      <c r="F60" s="68">
        <v>0.87322307730032855</v>
      </c>
      <c r="G60" s="76" t="str">
        <f t="shared" si="0"/>
        <v>87,3223077300329*</v>
      </c>
      <c r="H60" s="60"/>
      <c r="M60" s="60"/>
      <c r="N60" s="60"/>
      <c r="O60" s="60"/>
    </row>
    <row r="61" spans="1:15" x14ac:dyDescent="0.25">
      <c r="A61" s="61" t="s">
        <v>58</v>
      </c>
      <c r="B61" s="61">
        <v>2045</v>
      </c>
      <c r="C61" s="61">
        <v>976</v>
      </c>
      <c r="D61" s="39">
        <v>0.47726161369193154</v>
      </c>
      <c r="E61" s="39">
        <v>0.60127879503839343</v>
      </c>
      <c r="F61" s="39">
        <v>0.79374429570804506</v>
      </c>
      <c r="G61" s="76" t="str">
        <f t="shared" si="0"/>
        <v>79,3744295708045*</v>
      </c>
      <c r="H61" s="60"/>
      <c r="M61" s="60"/>
      <c r="N61" s="60"/>
      <c r="O61" s="60"/>
    </row>
    <row r="62" spans="1:15" x14ac:dyDescent="0.25">
      <c r="A62" s="67" t="s">
        <v>59</v>
      </c>
      <c r="B62" s="67">
        <v>1943</v>
      </c>
      <c r="C62" s="67">
        <v>922</v>
      </c>
      <c r="D62" s="68">
        <v>0.47452393206381882</v>
      </c>
      <c r="E62" s="68">
        <v>0.48102739726027399</v>
      </c>
      <c r="F62" s="68">
        <v>0.98648005241802006</v>
      </c>
      <c r="G62" s="76" t="str">
        <f t="shared" si="0"/>
        <v>98,648005241802*</v>
      </c>
      <c r="H62" s="60"/>
      <c r="M62" s="60"/>
      <c r="N62" s="60"/>
      <c r="O62" s="60"/>
    </row>
    <row r="63" spans="1:15" x14ac:dyDescent="0.25">
      <c r="A63" s="61" t="s">
        <v>60</v>
      </c>
      <c r="B63" s="61">
        <v>1482</v>
      </c>
      <c r="C63" s="61">
        <v>670</v>
      </c>
      <c r="D63" s="39">
        <v>0.45209176788124156</v>
      </c>
      <c r="E63" s="39">
        <v>0.4472814207650273</v>
      </c>
      <c r="F63" s="39">
        <v>1.0107546320792549</v>
      </c>
      <c r="G63" s="76">
        <f t="shared" si="0"/>
        <v>101.07546320792548</v>
      </c>
      <c r="H63" s="60"/>
      <c r="M63" s="60"/>
      <c r="N63" s="60"/>
      <c r="O63" s="60"/>
    </row>
    <row r="64" spans="1:15" x14ac:dyDescent="0.25">
      <c r="A64" s="67" t="s">
        <v>61</v>
      </c>
      <c r="B64" s="67">
        <v>1466</v>
      </c>
      <c r="C64" s="67">
        <v>799</v>
      </c>
      <c r="D64" s="68">
        <v>0.54502046384720326</v>
      </c>
      <c r="E64" s="68">
        <v>0.56678160919540232</v>
      </c>
      <c r="F64" s="68">
        <v>0.96160576667423814</v>
      </c>
      <c r="G64" s="76" t="str">
        <f t="shared" si="0"/>
        <v>96,1605766674238*</v>
      </c>
      <c r="H64" s="60"/>
      <c r="M64" s="60"/>
      <c r="N64" s="60"/>
      <c r="O64" s="60"/>
    </row>
    <row r="65" spans="1:15" x14ac:dyDescent="0.25">
      <c r="A65" s="61" t="s">
        <v>62</v>
      </c>
      <c r="B65" s="61">
        <v>1595</v>
      </c>
      <c r="C65" s="61">
        <v>845</v>
      </c>
      <c r="D65" s="39">
        <v>0.52978056426332287</v>
      </c>
      <c r="E65" s="39">
        <v>0.48844594594594593</v>
      </c>
      <c r="F65" s="39">
        <v>1.0846247546129726</v>
      </c>
      <c r="G65" s="76">
        <f t="shared" si="0"/>
        <v>108.46247546129726</v>
      </c>
      <c r="H65" s="60"/>
      <c r="M65" s="60"/>
      <c r="N65" s="60"/>
      <c r="O65" s="60"/>
    </row>
    <row r="66" spans="1:15" x14ac:dyDescent="0.25">
      <c r="A66" s="67" t="s">
        <v>63</v>
      </c>
      <c r="B66" s="67">
        <v>1759</v>
      </c>
      <c r="C66" s="67">
        <v>772</v>
      </c>
      <c r="D66" s="68">
        <v>0.43888573052870949</v>
      </c>
      <c r="E66" s="68">
        <v>0.45541567695961993</v>
      </c>
      <c r="F66" s="68">
        <v>0.96370360690860435</v>
      </c>
      <c r="G66" s="76" t="str">
        <f t="shared" si="0"/>
        <v>96,3703606908604*</v>
      </c>
      <c r="H66" s="60"/>
      <c r="M66" s="60"/>
      <c r="N66" s="60"/>
      <c r="O66" s="60"/>
    </row>
    <row r="67" spans="1:15" x14ac:dyDescent="0.25">
      <c r="A67" s="61" t="s">
        <v>64</v>
      </c>
      <c r="B67" s="61">
        <v>2004</v>
      </c>
      <c r="C67" s="61">
        <v>1011</v>
      </c>
      <c r="D67" s="39">
        <v>0.50449101796407181</v>
      </c>
      <c r="E67" s="39">
        <v>0.49291273584905659</v>
      </c>
      <c r="F67" s="39">
        <v>1.0234895170543146</v>
      </c>
      <c r="G67" s="76">
        <f t="shared" ref="G67:G130" si="1">IF((D67/E67)*100&gt;=100,((D67/E67)*100),IF(AND((D67/E67)*100&lt;100,D67&gt;=0.38),(F67*100&amp;"*"),(D67/E67)*100))</f>
        <v>102.34895170543146</v>
      </c>
      <c r="H67" s="60"/>
      <c r="M67" s="60"/>
      <c r="N67" s="60"/>
      <c r="O67" s="60"/>
    </row>
    <row r="68" spans="1:15" x14ac:dyDescent="0.25">
      <c r="A68" s="67" t="s">
        <v>65</v>
      </c>
      <c r="B68" s="67">
        <v>1856</v>
      </c>
      <c r="C68" s="67">
        <v>1006</v>
      </c>
      <c r="D68" s="68">
        <v>0.54202586206896552</v>
      </c>
      <c r="E68" s="68">
        <v>0.48639922265408109</v>
      </c>
      <c r="F68" s="68">
        <v>1.1143641618326459</v>
      </c>
      <c r="G68" s="76">
        <f t="shared" si="1"/>
        <v>111.43641618326458</v>
      </c>
      <c r="H68" s="60"/>
      <c r="M68" s="60"/>
      <c r="N68" s="60"/>
      <c r="O68" s="60"/>
    </row>
    <row r="69" spans="1:15" x14ac:dyDescent="0.25">
      <c r="A69" s="61" t="s">
        <v>66</v>
      </c>
      <c r="B69" s="61">
        <v>1784</v>
      </c>
      <c r="C69" s="61">
        <v>918</v>
      </c>
      <c r="D69" s="39">
        <v>0.51457399103139012</v>
      </c>
      <c r="E69" s="39">
        <v>0.494010989010989</v>
      </c>
      <c r="F69" s="39">
        <v>1.041624584225481</v>
      </c>
      <c r="G69" s="76">
        <f t="shared" si="1"/>
        <v>104.1624584225481</v>
      </c>
      <c r="H69" s="60"/>
      <c r="M69" s="60"/>
      <c r="N69" s="60"/>
      <c r="O69" s="60"/>
    </row>
    <row r="70" spans="1:15" x14ac:dyDescent="0.25">
      <c r="A70" s="67" t="s">
        <v>67</v>
      </c>
      <c r="B70" s="67">
        <v>1867</v>
      </c>
      <c r="C70" s="67">
        <v>866</v>
      </c>
      <c r="D70" s="68">
        <v>0.46384574183181576</v>
      </c>
      <c r="E70" s="68">
        <v>0.42701834862385324</v>
      </c>
      <c r="F70" s="68">
        <v>1.0862431165467379</v>
      </c>
      <c r="G70" s="76">
        <f t="shared" si="1"/>
        <v>108.62431165467379</v>
      </c>
      <c r="H70" s="60"/>
      <c r="M70" s="60"/>
      <c r="N70" s="60"/>
      <c r="O70" s="60"/>
    </row>
    <row r="71" spans="1:15" x14ac:dyDescent="0.25">
      <c r="A71" s="61" t="s">
        <v>68</v>
      </c>
      <c r="B71" s="61">
        <v>1290</v>
      </c>
      <c r="C71" s="61">
        <v>457</v>
      </c>
      <c r="D71" s="39">
        <v>0.35426356589147284</v>
      </c>
      <c r="E71" s="39">
        <v>0.39190969345484672</v>
      </c>
      <c r="F71" s="39">
        <v>0.90394183100829273</v>
      </c>
      <c r="G71" s="76">
        <f t="shared" si="1"/>
        <v>90.394183100829267</v>
      </c>
      <c r="H71" s="60"/>
      <c r="M71" s="60"/>
      <c r="N71" s="60"/>
      <c r="O71" s="60"/>
    </row>
    <row r="72" spans="1:15" x14ac:dyDescent="0.25">
      <c r="A72" s="67" t="s">
        <v>69</v>
      </c>
      <c r="B72" s="67">
        <v>1210</v>
      </c>
      <c r="C72" s="67">
        <v>565</v>
      </c>
      <c r="D72" s="68">
        <v>0.46694214876033058</v>
      </c>
      <c r="E72" s="68">
        <v>0.43274566473988441</v>
      </c>
      <c r="F72" s="68">
        <v>1.0790221296405154</v>
      </c>
      <c r="G72" s="76">
        <f t="shared" si="1"/>
        <v>107.90221296405153</v>
      </c>
      <c r="H72" s="60"/>
      <c r="M72" s="60"/>
      <c r="N72" s="60"/>
      <c r="O72" s="60"/>
    </row>
    <row r="73" spans="1:15" x14ac:dyDescent="0.25">
      <c r="A73" s="61" t="s">
        <v>70</v>
      </c>
      <c r="B73" s="61">
        <v>1188</v>
      </c>
      <c r="C73" s="61">
        <v>456</v>
      </c>
      <c r="D73" s="39">
        <v>0.38383838383838381</v>
      </c>
      <c r="E73" s="39">
        <v>0.39319617622610142</v>
      </c>
      <c r="F73" s="39">
        <v>0.97620070348207921</v>
      </c>
      <c r="G73" s="76" t="str">
        <f t="shared" si="1"/>
        <v>97,6200703482079*</v>
      </c>
      <c r="H73" s="60"/>
      <c r="M73" s="60"/>
      <c r="N73" s="60"/>
      <c r="O73" s="60"/>
    </row>
    <row r="74" spans="1:15" x14ac:dyDescent="0.25">
      <c r="A74" s="67" t="s">
        <v>71</v>
      </c>
      <c r="B74" s="67">
        <v>1394</v>
      </c>
      <c r="C74" s="67">
        <v>459</v>
      </c>
      <c r="D74" s="68">
        <v>0.32926829268292684</v>
      </c>
      <c r="E74" s="68">
        <v>0.37852555701179552</v>
      </c>
      <c r="F74" s="68">
        <v>0.86987070379680143</v>
      </c>
      <c r="G74" s="76">
        <f t="shared" si="1"/>
        <v>86.987070379680148</v>
      </c>
      <c r="H74" s="60"/>
      <c r="M74" s="60"/>
      <c r="N74" s="60"/>
      <c r="O74" s="60"/>
    </row>
    <row r="75" spans="1:15" x14ac:dyDescent="0.25">
      <c r="A75" s="61" t="s">
        <v>72</v>
      </c>
      <c r="B75" s="61">
        <v>1376</v>
      </c>
      <c r="C75" s="61">
        <v>537</v>
      </c>
      <c r="D75" s="39">
        <v>0.39026162790697677</v>
      </c>
      <c r="E75" s="39">
        <v>0.37940553393860788</v>
      </c>
      <c r="F75" s="39">
        <v>1.028613430741697</v>
      </c>
      <c r="G75" s="76">
        <f t="shared" si="1"/>
        <v>102.8613430741697</v>
      </c>
      <c r="H75" s="60"/>
      <c r="M75" s="60"/>
      <c r="N75" s="60"/>
      <c r="O75" s="60"/>
    </row>
    <row r="76" spans="1:15" x14ac:dyDescent="0.25">
      <c r="A76" s="67" t="s">
        <v>73</v>
      </c>
      <c r="B76" s="67">
        <v>1087</v>
      </c>
      <c r="C76" s="67">
        <v>516</v>
      </c>
      <c r="D76" s="68">
        <v>0.47470101195952163</v>
      </c>
      <c r="E76" s="68">
        <v>0.43965674110835401</v>
      </c>
      <c r="F76" s="68">
        <v>1.0797082532223268</v>
      </c>
      <c r="G76" s="76">
        <f t="shared" si="1"/>
        <v>107.97082532223268</v>
      </c>
      <c r="H76" s="60"/>
      <c r="M76" s="60"/>
      <c r="N76" s="60"/>
      <c r="O76" s="60"/>
    </row>
    <row r="77" spans="1:15" x14ac:dyDescent="0.25">
      <c r="A77" s="61" t="s">
        <v>74</v>
      </c>
      <c r="B77" s="61">
        <v>1237</v>
      </c>
      <c r="C77" s="61">
        <v>516</v>
      </c>
      <c r="D77" s="39">
        <v>0.41713823767178659</v>
      </c>
      <c r="E77" s="39">
        <v>0.40126168224299064</v>
      </c>
      <c r="F77" s="39">
        <v>1.0395665874200808</v>
      </c>
      <c r="G77" s="76">
        <f t="shared" si="1"/>
        <v>103.95665874200807</v>
      </c>
      <c r="H77" s="60"/>
      <c r="M77" s="60"/>
      <c r="N77" s="60"/>
      <c r="O77" s="60"/>
    </row>
    <row r="78" spans="1:15" x14ac:dyDescent="0.25">
      <c r="A78" s="67" t="s">
        <v>75</v>
      </c>
      <c r="B78" s="67">
        <v>1207</v>
      </c>
      <c r="C78" s="67">
        <v>526</v>
      </c>
      <c r="D78" s="68">
        <v>0.43579121789560893</v>
      </c>
      <c r="E78" s="68">
        <v>0.40306763285024155</v>
      </c>
      <c r="F78" s="68">
        <v>1.0811863379204296</v>
      </c>
      <c r="G78" s="76">
        <f t="shared" si="1"/>
        <v>108.11863379204296</v>
      </c>
      <c r="H78" s="60"/>
      <c r="M78" s="60"/>
      <c r="N78" s="60"/>
      <c r="O78" s="60"/>
    </row>
    <row r="79" spans="1:15" x14ac:dyDescent="0.25">
      <c r="A79" s="61" t="s">
        <v>76</v>
      </c>
      <c r="B79" s="61">
        <v>1547</v>
      </c>
      <c r="C79" s="61">
        <v>624</v>
      </c>
      <c r="D79" s="39">
        <v>0.40336134453781514</v>
      </c>
      <c r="E79" s="39">
        <v>0.34007246376811595</v>
      </c>
      <c r="F79" s="39">
        <v>1.1861041028386636</v>
      </c>
      <c r="G79" s="76">
        <f t="shared" si="1"/>
        <v>118.61041028386636</v>
      </c>
      <c r="H79" s="60"/>
      <c r="M79" s="60"/>
      <c r="N79" s="60"/>
      <c r="O79" s="60"/>
    </row>
    <row r="80" spans="1:15" x14ac:dyDescent="0.25">
      <c r="A80" s="67" t="s">
        <v>77</v>
      </c>
      <c r="B80" s="67">
        <v>1497</v>
      </c>
      <c r="C80" s="67">
        <v>563</v>
      </c>
      <c r="D80" s="68">
        <v>0.37608550434201737</v>
      </c>
      <c r="E80" s="68">
        <v>0.40971258415328843</v>
      </c>
      <c r="F80" s="68">
        <v>0.91792519656001115</v>
      </c>
      <c r="G80" s="76">
        <f t="shared" si="1"/>
        <v>91.792519656001119</v>
      </c>
      <c r="H80" s="60"/>
      <c r="M80" s="60"/>
      <c r="N80" s="60"/>
      <c r="O80" s="60"/>
    </row>
    <row r="81" spans="1:15" x14ac:dyDescent="0.25">
      <c r="A81" s="61" t="s">
        <v>78</v>
      </c>
      <c r="B81" s="61">
        <v>1597</v>
      </c>
      <c r="C81" s="61">
        <v>710</v>
      </c>
      <c r="D81" s="39">
        <v>0.44458359423919852</v>
      </c>
      <c r="E81" s="39">
        <v>0.47345174973488868</v>
      </c>
      <c r="F81" s="39">
        <v>0.93902619324597492</v>
      </c>
      <c r="G81" s="76" t="str">
        <f t="shared" si="1"/>
        <v>93,9026193245975*</v>
      </c>
      <c r="H81" s="60"/>
      <c r="M81" s="60"/>
      <c r="N81" s="60"/>
      <c r="O81" s="60"/>
    </row>
    <row r="82" spans="1:15" x14ac:dyDescent="0.25">
      <c r="A82" s="67" t="s">
        <v>79</v>
      </c>
      <c r="B82" s="67">
        <v>1791</v>
      </c>
      <c r="C82" s="67">
        <v>691</v>
      </c>
      <c r="D82" s="68">
        <v>0.38581797878280288</v>
      </c>
      <c r="E82" s="68">
        <v>0.47197837521917008</v>
      </c>
      <c r="F82" s="68">
        <v>0.81744842357161518</v>
      </c>
      <c r="G82" s="76" t="str">
        <f t="shared" si="1"/>
        <v>81,7448423571615*</v>
      </c>
      <c r="H82" s="60"/>
      <c r="M82" s="60"/>
      <c r="N82" s="60"/>
      <c r="O82" s="60"/>
    </row>
    <row r="83" spans="1:15" x14ac:dyDescent="0.25">
      <c r="A83" s="61" t="s">
        <v>80</v>
      </c>
      <c r="B83" s="61">
        <v>1659</v>
      </c>
      <c r="C83" s="61">
        <v>663</v>
      </c>
      <c r="D83" s="39">
        <v>0.39963833634719709</v>
      </c>
      <c r="E83" s="39">
        <v>0.42843934040047116</v>
      </c>
      <c r="F83" s="39">
        <v>0.93277693867618883</v>
      </c>
      <c r="G83" s="76" t="str">
        <f t="shared" si="1"/>
        <v>93,2776938676189*</v>
      </c>
      <c r="H83" s="60"/>
      <c r="M83" s="60"/>
      <c r="N83" s="60"/>
      <c r="O83" s="60"/>
    </row>
    <row r="84" spans="1:15" x14ac:dyDescent="0.25">
      <c r="A84" s="67" t="s">
        <v>81</v>
      </c>
      <c r="B84" s="67">
        <v>1776</v>
      </c>
      <c r="C84" s="67">
        <v>740</v>
      </c>
      <c r="D84" s="68">
        <v>0.41666666666666669</v>
      </c>
      <c r="E84" s="68">
        <v>0.43874135178286322</v>
      </c>
      <c r="F84" s="68">
        <v>0.94968633563603211</v>
      </c>
      <c r="G84" s="76" t="str">
        <f t="shared" si="1"/>
        <v>94,9686335636032*</v>
      </c>
      <c r="H84" s="60"/>
      <c r="M84" s="60"/>
      <c r="N84" s="60"/>
      <c r="O84" s="60"/>
    </row>
    <row r="85" spans="1:15" x14ac:dyDescent="0.25">
      <c r="A85" s="61" t="s">
        <v>82</v>
      </c>
      <c r="B85" s="61">
        <v>1398</v>
      </c>
      <c r="C85" s="61">
        <v>699</v>
      </c>
      <c r="D85" s="39">
        <v>0.5</v>
      </c>
      <c r="E85" s="39">
        <v>0.38723632038065026</v>
      </c>
      <c r="F85" s="39">
        <v>1.2912011959738279</v>
      </c>
      <c r="G85" s="76">
        <f t="shared" si="1"/>
        <v>129.1201195973828</v>
      </c>
      <c r="H85" s="60"/>
      <c r="M85" s="60"/>
      <c r="N85" s="60"/>
      <c r="O85" s="60"/>
    </row>
    <row r="86" spans="1:15" x14ac:dyDescent="0.25">
      <c r="A86" s="67" t="s">
        <v>83</v>
      </c>
      <c r="B86" s="67">
        <v>1649</v>
      </c>
      <c r="C86" s="67">
        <v>663</v>
      </c>
      <c r="D86" s="68">
        <v>0.40206185567010311</v>
      </c>
      <c r="E86" s="68">
        <v>0.43299885485256229</v>
      </c>
      <c r="F86" s="68">
        <v>0.92855177597873018</v>
      </c>
      <c r="G86" s="76" t="str">
        <f t="shared" si="1"/>
        <v>92,855177597873*</v>
      </c>
      <c r="H86" s="60"/>
      <c r="M86" s="60"/>
      <c r="N86" s="60"/>
      <c r="O86" s="60"/>
    </row>
    <row r="87" spans="1:15" x14ac:dyDescent="0.25">
      <c r="A87" s="61" t="s">
        <v>84</v>
      </c>
      <c r="B87" s="61">
        <v>1595</v>
      </c>
      <c r="C87" s="61">
        <v>665</v>
      </c>
      <c r="D87" s="39">
        <v>0.41692789968652039</v>
      </c>
      <c r="E87" s="39">
        <v>0.38272539776075426</v>
      </c>
      <c r="F87" s="39">
        <v>1.0893656447308639</v>
      </c>
      <c r="G87" s="76">
        <f t="shared" si="1"/>
        <v>108.93656447308639</v>
      </c>
      <c r="H87" s="60"/>
      <c r="M87" s="60"/>
      <c r="N87" s="60"/>
      <c r="O87" s="60"/>
    </row>
    <row r="88" spans="1:15" x14ac:dyDescent="0.25">
      <c r="A88" s="67" t="s">
        <v>85</v>
      </c>
      <c r="B88" s="67">
        <v>1581</v>
      </c>
      <c r="C88" s="67">
        <v>655</v>
      </c>
      <c r="D88" s="68">
        <v>0.41429475015812778</v>
      </c>
      <c r="E88" s="68">
        <v>0.37455241460541816</v>
      </c>
      <c r="F88" s="68">
        <v>1.1061062057084246</v>
      </c>
      <c r="G88" s="76">
        <f t="shared" si="1"/>
        <v>110.61062057084246</v>
      </c>
      <c r="H88" s="60"/>
      <c r="M88" s="60"/>
      <c r="N88" s="60"/>
      <c r="O88" s="60"/>
    </row>
    <row r="89" spans="1:15" x14ac:dyDescent="0.25">
      <c r="A89" s="61" t="s">
        <v>95</v>
      </c>
      <c r="B89" s="61">
        <v>1640</v>
      </c>
      <c r="C89" s="61">
        <v>778</v>
      </c>
      <c r="D89" s="39">
        <v>0.474390243902439</v>
      </c>
      <c r="E89" s="39">
        <v>0.49339397741530738</v>
      </c>
      <c r="F89" s="39">
        <v>0.96148365326139307</v>
      </c>
      <c r="G89" s="76" t="str">
        <f t="shared" si="1"/>
        <v>96,1483653261393*</v>
      </c>
      <c r="H89" s="60"/>
      <c r="M89" s="60"/>
      <c r="N89" s="60"/>
      <c r="O89" s="60"/>
    </row>
    <row r="90" spans="1:15" x14ac:dyDescent="0.25">
      <c r="A90" s="67" t="s">
        <v>96</v>
      </c>
      <c r="B90" s="67">
        <v>1893</v>
      </c>
      <c r="C90" s="67">
        <v>897</v>
      </c>
      <c r="D90" s="68">
        <v>0.47385103011093505</v>
      </c>
      <c r="E90" s="68">
        <v>0.48008417508417511</v>
      </c>
      <c r="F90" s="68">
        <v>0.98701655814389799</v>
      </c>
      <c r="G90" s="76" t="str">
        <f t="shared" si="1"/>
        <v>98,7016558143898*</v>
      </c>
      <c r="H90" s="60"/>
      <c r="M90" s="60"/>
      <c r="N90" s="60"/>
      <c r="O90" s="60"/>
    </row>
    <row r="91" spans="1:15" x14ac:dyDescent="0.25">
      <c r="A91" s="61" t="s">
        <v>97</v>
      </c>
      <c r="B91" s="61">
        <v>1675</v>
      </c>
      <c r="C91" s="61">
        <v>727</v>
      </c>
      <c r="D91" s="39">
        <v>0.43402985074626865</v>
      </c>
      <c r="E91" s="39">
        <v>0.46118993781797624</v>
      </c>
      <c r="F91" s="39">
        <v>0.94110867379238616</v>
      </c>
      <c r="G91" s="76" t="str">
        <f t="shared" si="1"/>
        <v>94,1108673792386*</v>
      </c>
      <c r="H91" s="60"/>
      <c r="M91" s="60"/>
      <c r="N91" s="60"/>
      <c r="O91" s="60"/>
    </row>
    <row r="92" spans="1:15" x14ac:dyDescent="0.25">
      <c r="A92" s="67" t="s">
        <v>98</v>
      </c>
      <c r="B92" s="67">
        <v>1749</v>
      </c>
      <c r="C92" s="67">
        <v>739</v>
      </c>
      <c r="D92" s="68">
        <v>0.42252715837621496</v>
      </c>
      <c r="E92" s="68">
        <v>0.45782442748091601</v>
      </c>
      <c r="F92" s="68">
        <v>0.92290217169294142</v>
      </c>
      <c r="G92" s="76" t="str">
        <f t="shared" si="1"/>
        <v>92,2902171692941*</v>
      </c>
      <c r="H92" s="60"/>
      <c r="M92" s="60"/>
      <c r="N92" s="60"/>
      <c r="O92" s="60"/>
    </row>
    <row r="93" spans="1:15" x14ac:dyDescent="0.25">
      <c r="A93" s="61" t="s">
        <v>99</v>
      </c>
      <c r="B93" s="61">
        <v>1644</v>
      </c>
      <c r="C93" s="61">
        <v>760</v>
      </c>
      <c r="D93" s="39">
        <v>0.46228710462287104</v>
      </c>
      <c r="E93" s="39">
        <v>0.50091775022679164</v>
      </c>
      <c r="F93" s="39">
        <v>0.92288026210604335</v>
      </c>
      <c r="G93" s="76" t="str">
        <f t="shared" si="1"/>
        <v>92,2880262106043*</v>
      </c>
      <c r="H93" s="60"/>
      <c r="M93" s="60"/>
      <c r="N93" s="60"/>
      <c r="O93" s="60"/>
    </row>
    <row r="94" spans="1:15" x14ac:dyDescent="0.25">
      <c r="A94" s="67" t="s">
        <v>100</v>
      </c>
      <c r="B94" s="67">
        <v>2049</v>
      </c>
      <c r="C94" s="67">
        <v>835</v>
      </c>
      <c r="D94" s="68">
        <v>0.40751586139580281</v>
      </c>
      <c r="E94" s="68">
        <v>0.53284675416814475</v>
      </c>
      <c r="F94" s="68">
        <v>0.76478998550342558</v>
      </c>
      <c r="G94" s="76" t="str">
        <f t="shared" si="1"/>
        <v>76,4789985503426*</v>
      </c>
      <c r="H94" s="60"/>
      <c r="M94" s="60"/>
      <c r="N94" s="60"/>
      <c r="O94" s="60"/>
    </row>
    <row r="95" spans="1:15" x14ac:dyDescent="0.25">
      <c r="A95" s="61" t="s">
        <v>101</v>
      </c>
      <c r="B95" s="61">
        <v>1777</v>
      </c>
      <c r="C95" s="61">
        <v>786</v>
      </c>
      <c r="D95" s="39">
        <v>0.44231851435002811</v>
      </c>
      <c r="E95" s="39">
        <v>0.46609770808202655</v>
      </c>
      <c r="F95" s="39">
        <v>0.94898238433771998</v>
      </c>
      <c r="G95" s="76" t="str">
        <f t="shared" si="1"/>
        <v>94,898238433772*</v>
      </c>
      <c r="H95" s="60"/>
      <c r="M95" s="60"/>
      <c r="N95" s="60"/>
      <c r="O95" s="60"/>
    </row>
    <row r="96" spans="1:15" x14ac:dyDescent="0.25">
      <c r="A96" s="67" t="s">
        <v>102</v>
      </c>
      <c r="B96" s="67">
        <v>1636</v>
      </c>
      <c r="C96" s="67">
        <v>734</v>
      </c>
      <c r="D96" s="68">
        <v>0.44865525672371637</v>
      </c>
      <c r="E96" s="68">
        <v>0.49873280342402937</v>
      </c>
      <c r="F96" s="68">
        <v>0.89959042927092892</v>
      </c>
      <c r="G96" s="76" t="str">
        <f t="shared" si="1"/>
        <v>89,9590429270929*</v>
      </c>
      <c r="H96" s="60"/>
      <c r="M96" s="60"/>
      <c r="N96" s="60"/>
      <c r="O96" s="60"/>
    </row>
    <row r="97" spans="1:15" x14ac:dyDescent="0.25">
      <c r="A97" s="61" t="s">
        <v>103</v>
      </c>
      <c r="B97" s="61">
        <v>1905</v>
      </c>
      <c r="C97" s="61">
        <v>884</v>
      </c>
      <c r="D97" s="39">
        <v>0.46404199475065616</v>
      </c>
      <c r="E97" s="39">
        <v>0.53746339910884788</v>
      </c>
      <c r="F97" s="39">
        <v>0.86339273617528267</v>
      </c>
      <c r="G97" s="76" t="str">
        <f t="shared" si="1"/>
        <v>86,3392736175283*</v>
      </c>
      <c r="H97" s="60"/>
      <c r="M97" s="60"/>
      <c r="N97" s="60"/>
      <c r="O97" s="60"/>
    </row>
    <row r="98" spans="1:15" x14ac:dyDescent="0.25">
      <c r="A98" s="67" t="s">
        <v>104</v>
      </c>
      <c r="B98" s="67">
        <v>1702</v>
      </c>
      <c r="C98" s="67">
        <v>811</v>
      </c>
      <c r="D98" s="68">
        <v>0.47649823736780261</v>
      </c>
      <c r="E98" s="68">
        <v>0.52724748294900947</v>
      </c>
      <c r="F98" s="68">
        <v>0.90374682246493554</v>
      </c>
      <c r="G98" s="76" t="str">
        <f t="shared" si="1"/>
        <v>90,3746822464935*</v>
      </c>
      <c r="H98" s="60"/>
      <c r="M98" s="60"/>
      <c r="N98" s="60"/>
      <c r="O98" s="60"/>
    </row>
    <row r="99" spans="1:15" x14ac:dyDescent="0.25">
      <c r="A99" s="61" t="s">
        <v>86</v>
      </c>
      <c r="B99" s="61">
        <v>1843</v>
      </c>
      <c r="C99" s="61">
        <v>791</v>
      </c>
      <c r="D99" s="39">
        <v>0.42919153553988065</v>
      </c>
      <c r="E99" s="39">
        <v>0.47034320323014805</v>
      </c>
      <c r="F99" s="39">
        <v>0.91250714923134313</v>
      </c>
      <c r="G99" s="76" t="str">
        <f t="shared" si="1"/>
        <v>91,2507149231343*</v>
      </c>
      <c r="H99" s="60"/>
      <c r="M99" s="60"/>
      <c r="N99" s="60"/>
      <c r="O99" s="60"/>
    </row>
    <row r="100" spans="1:15" x14ac:dyDescent="0.25">
      <c r="A100" s="67" t="s">
        <v>105</v>
      </c>
      <c r="B100" s="67">
        <v>1612</v>
      </c>
      <c r="C100" s="67">
        <v>850</v>
      </c>
      <c r="D100" s="68">
        <v>0.52729528535980152</v>
      </c>
      <c r="E100" s="68">
        <v>0.5348507462686567</v>
      </c>
      <c r="F100" s="68">
        <v>0.98587370222147908</v>
      </c>
      <c r="G100" s="76" t="str">
        <f t="shared" si="1"/>
        <v>98,5873702221479*</v>
      </c>
      <c r="H100" s="60"/>
      <c r="M100" s="60"/>
      <c r="N100" s="60"/>
      <c r="O100" s="60"/>
    </row>
    <row r="101" spans="1:15" x14ac:dyDescent="0.25">
      <c r="A101" s="61" t="s">
        <v>106</v>
      </c>
      <c r="B101" s="61">
        <v>1626</v>
      </c>
      <c r="C101" s="61">
        <v>679</v>
      </c>
      <c r="D101" s="39">
        <v>0.41758917589175892</v>
      </c>
      <c r="E101" s="39">
        <v>0.43342909332447693</v>
      </c>
      <c r="F101" s="39">
        <v>0.96345442039614126</v>
      </c>
      <c r="G101" s="76" t="str">
        <f t="shared" si="1"/>
        <v>96,3454420396141*</v>
      </c>
      <c r="H101" s="60"/>
      <c r="M101" s="60"/>
      <c r="N101" s="60"/>
      <c r="O101" s="60"/>
    </row>
    <row r="102" spans="1:15" x14ac:dyDescent="0.25">
      <c r="A102" s="67" t="s">
        <v>107</v>
      </c>
      <c r="B102" s="67">
        <v>1828</v>
      </c>
      <c r="C102" s="67">
        <v>903</v>
      </c>
      <c r="D102" s="68">
        <v>0.49398249452954046</v>
      </c>
      <c r="E102" s="68">
        <v>0.56931398416886547</v>
      </c>
      <c r="F102" s="68">
        <v>0.86768024019416889</v>
      </c>
      <c r="G102" s="76" t="str">
        <f t="shared" si="1"/>
        <v>86,7680240194169*</v>
      </c>
      <c r="H102" s="60"/>
      <c r="M102" s="60"/>
      <c r="N102" s="60"/>
      <c r="O102" s="60"/>
    </row>
    <row r="103" spans="1:15" x14ac:dyDescent="0.25">
      <c r="A103" s="61" t="s">
        <v>108</v>
      </c>
      <c r="B103" s="61">
        <v>1594</v>
      </c>
      <c r="C103" s="61">
        <v>673</v>
      </c>
      <c r="D103" s="39">
        <v>0.42220828105395231</v>
      </c>
      <c r="E103" s="39">
        <v>0.45410714285714288</v>
      </c>
      <c r="F103" s="39">
        <v>0.92975476755884101</v>
      </c>
      <c r="G103" s="76" t="str">
        <f t="shared" si="1"/>
        <v>92,9754767558841*</v>
      </c>
      <c r="H103" s="60"/>
      <c r="M103" s="60"/>
      <c r="N103" s="60"/>
      <c r="O103" s="60"/>
    </row>
    <row r="104" spans="1:15" x14ac:dyDescent="0.25">
      <c r="A104" s="67" t="s">
        <v>109</v>
      </c>
      <c r="B104" s="67">
        <v>1682</v>
      </c>
      <c r="C104" s="67">
        <v>766</v>
      </c>
      <c r="D104" s="68">
        <v>0.45541022592152197</v>
      </c>
      <c r="E104" s="68">
        <v>0.48010715463237719</v>
      </c>
      <c r="F104" s="68">
        <v>0.94855954869123771</v>
      </c>
      <c r="G104" s="76" t="str">
        <f t="shared" si="1"/>
        <v>94,8559548691238*</v>
      </c>
      <c r="H104" s="60"/>
      <c r="M104" s="60"/>
      <c r="N104" s="60"/>
      <c r="O104" s="60"/>
    </row>
    <row r="105" spans="1:15" x14ac:dyDescent="0.25">
      <c r="A105" s="61" t="s">
        <v>110</v>
      </c>
      <c r="B105" s="61">
        <v>1647</v>
      </c>
      <c r="C105" s="61">
        <v>741</v>
      </c>
      <c r="D105" s="39">
        <v>0.44990892531876137</v>
      </c>
      <c r="E105" s="39">
        <v>0.49941340782122906</v>
      </c>
      <c r="F105" s="39">
        <v>0.90087474279387303</v>
      </c>
      <c r="G105" s="76" t="str">
        <f t="shared" si="1"/>
        <v>90,0874742793873*</v>
      </c>
      <c r="H105" s="60"/>
      <c r="M105" s="60"/>
      <c r="N105" s="60"/>
      <c r="O105" s="60"/>
    </row>
    <row r="106" spans="1:15" x14ac:dyDescent="0.25">
      <c r="A106" s="67" t="s">
        <v>111</v>
      </c>
      <c r="B106" s="67">
        <v>1663</v>
      </c>
      <c r="C106" s="67">
        <v>820</v>
      </c>
      <c r="D106" s="68">
        <v>0.4930847865303668</v>
      </c>
      <c r="E106" s="68">
        <v>0.50437965260545903</v>
      </c>
      <c r="F106" s="68">
        <v>0.9776064200513509</v>
      </c>
      <c r="G106" s="76" t="str">
        <f t="shared" si="1"/>
        <v>97,7606420051351*</v>
      </c>
      <c r="H106" s="60"/>
      <c r="M106" s="60"/>
      <c r="N106" s="60"/>
      <c r="O106" s="60"/>
    </row>
    <row r="107" spans="1:15" x14ac:dyDescent="0.25">
      <c r="A107" s="61" t="s">
        <v>112</v>
      </c>
      <c r="B107" s="61">
        <v>1662</v>
      </c>
      <c r="C107" s="61">
        <v>714</v>
      </c>
      <c r="D107" s="39">
        <v>0.4296028880866426</v>
      </c>
      <c r="E107" s="39">
        <v>0.41546741277156024</v>
      </c>
      <c r="F107" s="39">
        <v>1.0340230662635739</v>
      </c>
      <c r="G107" s="76">
        <f t="shared" si="1"/>
        <v>103.40230662635739</v>
      </c>
      <c r="H107" s="60"/>
      <c r="M107" s="60"/>
      <c r="N107" s="60"/>
      <c r="O107" s="60"/>
    </row>
    <row r="108" spans="1:15" x14ac:dyDescent="0.25">
      <c r="A108" s="67" t="s">
        <v>113</v>
      </c>
      <c r="B108" s="67">
        <v>1647</v>
      </c>
      <c r="C108" s="67">
        <v>726</v>
      </c>
      <c r="D108" s="68">
        <v>0.44080145719489983</v>
      </c>
      <c r="E108" s="68">
        <v>0.44223973825104107</v>
      </c>
      <c r="F108" s="68">
        <v>0.99674773447128628</v>
      </c>
      <c r="G108" s="76" t="str">
        <f t="shared" si="1"/>
        <v>99,6747734471286*</v>
      </c>
      <c r="H108" s="60"/>
      <c r="M108" s="60"/>
      <c r="N108" s="60"/>
      <c r="O108" s="60"/>
    </row>
    <row r="109" spans="1:15" x14ac:dyDescent="0.25">
      <c r="A109" s="61" t="s">
        <v>114</v>
      </c>
      <c r="B109" s="61">
        <v>1751</v>
      </c>
      <c r="C109" s="61">
        <v>883</v>
      </c>
      <c r="D109" s="39">
        <v>0.50428326670474011</v>
      </c>
      <c r="E109" s="39">
        <v>0.41899327833791628</v>
      </c>
      <c r="F109" s="39">
        <v>1.2035593236845146</v>
      </c>
      <c r="G109" s="76">
        <f t="shared" si="1"/>
        <v>120.35593236845146</v>
      </c>
      <c r="H109" s="60"/>
      <c r="M109" s="60"/>
      <c r="N109" s="60"/>
      <c r="O109" s="60"/>
    </row>
    <row r="110" spans="1:15" x14ac:dyDescent="0.25">
      <c r="A110" s="67" t="s">
        <v>87</v>
      </c>
      <c r="B110" s="67">
        <v>1967</v>
      </c>
      <c r="C110" s="67">
        <v>904</v>
      </c>
      <c r="D110" s="68">
        <v>0.45958312150482972</v>
      </c>
      <c r="E110" s="68">
        <v>0.55978589420654912</v>
      </c>
      <c r="F110" s="68">
        <v>0.82099803918112535</v>
      </c>
      <c r="G110" s="76" t="str">
        <f t="shared" si="1"/>
        <v>82,0998039181125*</v>
      </c>
      <c r="H110" s="60"/>
      <c r="M110" s="60"/>
      <c r="N110" s="60"/>
      <c r="O110" s="60"/>
    </row>
    <row r="111" spans="1:15" x14ac:dyDescent="0.25">
      <c r="A111" s="61" t="s">
        <v>115</v>
      </c>
      <c r="B111" s="61">
        <v>1436</v>
      </c>
      <c r="C111" s="61">
        <v>679</v>
      </c>
      <c r="D111" s="39">
        <v>0.47284122562674097</v>
      </c>
      <c r="E111" s="39">
        <v>0.35374504623513869</v>
      </c>
      <c r="F111" s="39">
        <v>1.3366723595400898</v>
      </c>
      <c r="G111" s="76">
        <f t="shared" si="1"/>
        <v>133.66723595400899</v>
      </c>
      <c r="H111" s="60"/>
      <c r="M111" s="60"/>
      <c r="N111" s="60"/>
      <c r="O111" s="60"/>
    </row>
    <row r="112" spans="1:15" x14ac:dyDescent="0.25">
      <c r="A112" s="67" t="s">
        <v>116</v>
      </c>
      <c r="B112" s="67">
        <v>1648</v>
      </c>
      <c r="C112" s="67">
        <v>676</v>
      </c>
      <c r="D112" s="68">
        <v>0.41019417475728154</v>
      </c>
      <c r="E112" s="68">
        <v>0.3592961608775137</v>
      </c>
      <c r="F112" s="68">
        <v>1.1416603332344519</v>
      </c>
      <c r="G112" s="76">
        <f t="shared" si="1"/>
        <v>114.16603332344519</v>
      </c>
      <c r="H112" s="60"/>
      <c r="M112" s="60"/>
      <c r="N112" s="60"/>
      <c r="O112" s="60"/>
    </row>
    <row r="113" spans="1:15" x14ac:dyDescent="0.25">
      <c r="A113" s="61" t="s">
        <v>117</v>
      </c>
      <c r="B113" s="61">
        <v>1629</v>
      </c>
      <c r="C113" s="61">
        <v>698</v>
      </c>
      <c r="D113" s="39">
        <v>0.42848373235113568</v>
      </c>
      <c r="E113" s="39">
        <v>0.45024022679797077</v>
      </c>
      <c r="F113" s="39">
        <v>0.95167803063363876</v>
      </c>
      <c r="G113" s="76" t="str">
        <f t="shared" si="1"/>
        <v>95,1678030633639*</v>
      </c>
      <c r="H113" s="60"/>
      <c r="M113" s="60"/>
      <c r="N113" s="60"/>
      <c r="O113" s="60"/>
    </row>
    <row r="114" spans="1:15" x14ac:dyDescent="0.25">
      <c r="A114" s="67" t="s">
        <v>118</v>
      </c>
      <c r="B114" s="67">
        <v>1666</v>
      </c>
      <c r="C114" s="67">
        <v>803</v>
      </c>
      <c r="D114" s="68">
        <v>0.48199279711884752</v>
      </c>
      <c r="E114" s="68">
        <v>0.44427648578811368</v>
      </c>
      <c r="F114" s="68">
        <v>1.0848937824468199</v>
      </c>
      <c r="G114" s="76">
        <f t="shared" si="1"/>
        <v>108.48937824468199</v>
      </c>
      <c r="H114" s="60"/>
      <c r="M114" s="60"/>
      <c r="N114" s="60"/>
      <c r="O114" s="60"/>
    </row>
    <row r="115" spans="1:15" x14ac:dyDescent="0.25">
      <c r="A115" s="61" t="s">
        <v>119</v>
      </c>
      <c r="B115" s="61">
        <v>1985</v>
      </c>
      <c r="C115" s="61">
        <v>824</v>
      </c>
      <c r="D115" s="39">
        <v>0.41511335012594458</v>
      </c>
      <c r="E115" s="39">
        <v>0.46934231378763869</v>
      </c>
      <c r="F115" s="39">
        <v>0.88445754395323739</v>
      </c>
      <c r="G115" s="76" t="str">
        <f t="shared" si="1"/>
        <v>88,4457543953237*</v>
      </c>
      <c r="H115" s="60"/>
      <c r="M115" s="60"/>
      <c r="N115" s="60"/>
      <c r="O115" s="60"/>
    </row>
    <row r="116" spans="1:15" x14ac:dyDescent="0.25">
      <c r="A116" s="67" t="s">
        <v>120</v>
      </c>
      <c r="B116" s="67">
        <v>1681</v>
      </c>
      <c r="C116" s="67">
        <v>977</v>
      </c>
      <c r="D116" s="68">
        <v>0.58120166567519338</v>
      </c>
      <c r="E116" s="68">
        <v>0.53465561224489799</v>
      </c>
      <c r="F116" s="68">
        <v>1.0870580096126907</v>
      </c>
      <c r="G116" s="76">
        <f t="shared" si="1"/>
        <v>108.70580096126908</v>
      </c>
      <c r="H116" s="60"/>
      <c r="M116" s="60"/>
      <c r="N116" s="60"/>
      <c r="O116" s="60"/>
    </row>
    <row r="117" spans="1:15" x14ac:dyDescent="0.25">
      <c r="A117" s="61" t="s">
        <v>121</v>
      </c>
      <c r="B117" s="61">
        <v>1721</v>
      </c>
      <c r="C117" s="61">
        <v>712</v>
      </c>
      <c r="D117" s="39">
        <v>0.41371295758280069</v>
      </c>
      <c r="E117" s="39">
        <v>0.46936420722135008</v>
      </c>
      <c r="F117" s="39">
        <v>0.88143269388178014</v>
      </c>
      <c r="G117" s="76" t="str">
        <f t="shared" si="1"/>
        <v>88,143269388178*</v>
      </c>
      <c r="H117" s="60"/>
      <c r="M117" s="60"/>
      <c r="N117" s="60"/>
      <c r="O117" s="60"/>
    </row>
    <row r="118" spans="1:15" x14ac:dyDescent="0.25">
      <c r="A118" s="67" t="s">
        <v>122</v>
      </c>
      <c r="B118" s="67">
        <v>1693</v>
      </c>
      <c r="C118" s="67">
        <v>923</v>
      </c>
      <c r="D118" s="68">
        <v>0.54518606024808036</v>
      </c>
      <c r="E118" s="68">
        <v>0.47794448348559382</v>
      </c>
      <c r="F118" s="68">
        <v>1.1406890948339889</v>
      </c>
      <c r="G118" s="76">
        <f t="shared" si="1"/>
        <v>114.0689094833989</v>
      </c>
      <c r="H118" s="60"/>
      <c r="M118" s="60"/>
      <c r="N118" s="60"/>
      <c r="O118" s="60"/>
    </row>
    <row r="119" spans="1:15" x14ac:dyDescent="0.25">
      <c r="A119" s="61" t="s">
        <v>123</v>
      </c>
      <c r="B119" s="61">
        <v>1638</v>
      </c>
      <c r="C119" s="61">
        <v>723</v>
      </c>
      <c r="D119" s="39">
        <v>0.44139194139194138</v>
      </c>
      <c r="E119" s="39">
        <v>0.42187737041719342</v>
      </c>
      <c r="F119" s="39">
        <v>1.0462565009245461</v>
      </c>
      <c r="G119" s="76">
        <f t="shared" si="1"/>
        <v>104.62565009245462</v>
      </c>
      <c r="H119" s="60"/>
      <c r="M119" s="60"/>
      <c r="N119" s="60"/>
      <c r="O119" s="60"/>
    </row>
    <row r="120" spans="1:15" x14ac:dyDescent="0.25">
      <c r="A120" s="67" t="s">
        <v>124</v>
      </c>
      <c r="B120" s="67">
        <v>1613</v>
      </c>
      <c r="C120" s="67">
        <v>770</v>
      </c>
      <c r="D120" s="68">
        <v>0.47737135771853689</v>
      </c>
      <c r="E120" s="68">
        <v>0.50851437699680513</v>
      </c>
      <c r="F120" s="68">
        <v>0.93875685587850366</v>
      </c>
      <c r="G120" s="76" t="str">
        <f t="shared" si="1"/>
        <v>93,8756855878504*</v>
      </c>
      <c r="H120" s="60"/>
      <c r="M120" s="60"/>
      <c r="N120" s="60"/>
      <c r="O120" s="60"/>
    </row>
    <row r="121" spans="1:15" x14ac:dyDescent="0.25">
      <c r="A121" s="61" t="s">
        <v>88</v>
      </c>
      <c r="B121" s="61">
        <v>1691</v>
      </c>
      <c r="C121" s="61">
        <v>854</v>
      </c>
      <c r="D121" s="39">
        <v>0.5050266114725015</v>
      </c>
      <c r="E121" s="39">
        <v>0.47044471153846157</v>
      </c>
      <c r="F121" s="39">
        <v>1.0735089567081098</v>
      </c>
      <c r="G121" s="76">
        <f t="shared" si="1"/>
        <v>107.35089567081097</v>
      </c>
      <c r="H121" s="60"/>
      <c r="M121" s="60"/>
      <c r="N121" s="60"/>
      <c r="O121" s="60"/>
    </row>
    <row r="122" spans="1:15" x14ac:dyDescent="0.25">
      <c r="A122" s="67" t="s">
        <v>125</v>
      </c>
      <c r="B122" s="67">
        <v>1634</v>
      </c>
      <c r="C122" s="67">
        <v>832</v>
      </c>
      <c r="D122" s="68">
        <v>0.50917992656058753</v>
      </c>
      <c r="E122" s="68">
        <v>0.50613599480688087</v>
      </c>
      <c r="F122" s="68">
        <v>1.0060140590373701</v>
      </c>
      <c r="G122" s="76">
        <f t="shared" si="1"/>
        <v>100.601405903737</v>
      </c>
      <c r="H122" s="60"/>
      <c r="M122" s="60"/>
      <c r="N122" s="60"/>
      <c r="O122" s="60"/>
    </row>
    <row r="123" spans="1:15" x14ac:dyDescent="0.25">
      <c r="A123" s="61" t="s">
        <v>126</v>
      </c>
      <c r="B123" s="61">
        <v>1643</v>
      </c>
      <c r="C123" s="61">
        <v>821</v>
      </c>
      <c r="D123" s="39">
        <v>0.49969567863664027</v>
      </c>
      <c r="E123" s="39">
        <v>0.4451616412806963</v>
      </c>
      <c r="F123" s="39">
        <v>1.1225039003788684</v>
      </c>
      <c r="G123" s="76">
        <f t="shared" si="1"/>
        <v>112.25039003788683</v>
      </c>
      <c r="H123" s="60"/>
      <c r="M123" s="60"/>
      <c r="N123" s="60"/>
      <c r="O123" s="60"/>
    </row>
    <row r="124" spans="1:15" x14ac:dyDescent="0.25">
      <c r="A124" s="67" t="s">
        <v>127</v>
      </c>
      <c r="B124" s="67">
        <v>1470</v>
      </c>
      <c r="C124" s="67">
        <v>721</v>
      </c>
      <c r="D124" s="68">
        <v>0.49047619047619045</v>
      </c>
      <c r="E124" s="68">
        <v>0.39204581358609797</v>
      </c>
      <c r="F124" s="68">
        <v>1.2510685574977476</v>
      </c>
      <c r="G124" s="76">
        <f t="shared" si="1"/>
        <v>125.10685574977475</v>
      </c>
      <c r="H124" s="60"/>
      <c r="M124" s="60"/>
      <c r="N124" s="60"/>
      <c r="O124" s="60"/>
    </row>
    <row r="125" spans="1:15" x14ac:dyDescent="0.25">
      <c r="A125" s="61" t="s">
        <v>128</v>
      </c>
      <c r="B125" s="61">
        <v>1488</v>
      </c>
      <c r="C125" s="61">
        <v>632</v>
      </c>
      <c r="D125" s="39">
        <v>0.42473118279569894</v>
      </c>
      <c r="E125" s="39">
        <v>0.45645786606856775</v>
      </c>
      <c r="F125" s="39">
        <v>0.93049373089760068</v>
      </c>
      <c r="G125" s="76" t="str">
        <f t="shared" si="1"/>
        <v>93,0493730897601*</v>
      </c>
      <c r="H125" s="60"/>
      <c r="M125" s="60"/>
      <c r="N125" s="60"/>
      <c r="O125" s="60"/>
    </row>
    <row r="126" spans="1:15" x14ac:dyDescent="0.25">
      <c r="A126" s="67" t="s">
        <v>129</v>
      </c>
      <c r="B126" s="67">
        <v>1668</v>
      </c>
      <c r="C126" s="67">
        <v>758</v>
      </c>
      <c r="D126" s="68">
        <v>0.45443645083932854</v>
      </c>
      <c r="E126" s="68">
        <v>0.51197122515574012</v>
      </c>
      <c r="F126" s="68">
        <v>0.88762107812033841</v>
      </c>
      <c r="G126" s="76" t="str">
        <f t="shared" si="1"/>
        <v>88,7621078120338*</v>
      </c>
      <c r="H126" s="60"/>
      <c r="M126" s="60"/>
      <c r="N126" s="60"/>
      <c r="O126" s="60"/>
    </row>
    <row r="127" spans="1:15" x14ac:dyDescent="0.25">
      <c r="A127" s="61" t="s">
        <v>130</v>
      </c>
      <c r="B127" s="61">
        <v>1793</v>
      </c>
      <c r="C127" s="61">
        <v>741</v>
      </c>
      <c r="D127" s="39">
        <v>0.41327384272169548</v>
      </c>
      <c r="E127" s="39">
        <v>0.42468767428890131</v>
      </c>
      <c r="F127" s="39">
        <v>0.97312417510982119</v>
      </c>
      <c r="G127" s="76" t="str">
        <f t="shared" si="1"/>
        <v>97,3124175109821*</v>
      </c>
      <c r="H127" s="60"/>
      <c r="M127" s="60"/>
      <c r="N127" s="60"/>
      <c r="O127" s="60"/>
    </row>
    <row r="128" spans="1:15" x14ac:dyDescent="0.25">
      <c r="A128" s="67" t="s">
        <v>131</v>
      </c>
      <c r="B128" s="67">
        <v>1653</v>
      </c>
      <c r="C128" s="67">
        <v>759</v>
      </c>
      <c r="D128" s="68">
        <v>0.45916515426497279</v>
      </c>
      <c r="E128" s="68">
        <v>0.46540234275528392</v>
      </c>
      <c r="F128" s="68">
        <v>0.98659828729398824</v>
      </c>
      <c r="G128" s="76" t="str">
        <f t="shared" si="1"/>
        <v>98,6598287293988*</v>
      </c>
      <c r="H128" s="60"/>
      <c r="M128" s="60"/>
      <c r="N128" s="60"/>
      <c r="O128" s="60"/>
    </row>
    <row r="129" spans="1:15" x14ac:dyDescent="0.25">
      <c r="A129" s="61" t="s">
        <v>132</v>
      </c>
      <c r="B129" s="61">
        <v>1435</v>
      </c>
      <c r="C129" s="61">
        <v>680</v>
      </c>
      <c r="D129" s="39">
        <v>0.47386759581881532</v>
      </c>
      <c r="E129" s="39">
        <v>0.46347379711921544</v>
      </c>
      <c r="F129" s="39">
        <v>1.0224258604568457</v>
      </c>
      <c r="G129" s="76">
        <f t="shared" si="1"/>
        <v>102.24258604568458</v>
      </c>
      <c r="H129" s="60"/>
      <c r="M129" s="60"/>
      <c r="N129" s="60"/>
      <c r="O129" s="60"/>
    </row>
    <row r="130" spans="1:15" x14ac:dyDescent="0.25">
      <c r="A130" s="67" t="s">
        <v>133</v>
      </c>
      <c r="B130" s="67">
        <v>1411</v>
      </c>
      <c r="C130" s="67">
        <v>573</v>
      </c>
      <c r="D130" s="68">
        <v>0.406094968107725</v>
      </c>
      <c r="E130" s="68">
        <v>0.37845581248020271</v>
      </c>
      <c r="F130" s="68">
        <v>1.0730313941973559</v>
      </c>
      <c r="G130" s="76">
        <f t="shared" si="1"/>
        <v>107.3031394197356</v>
      </c>
      <c r="H130" s="60"/>
      <c r="M130" s="60"/>
      <c r="N130" s="60"/>
      <c r="O130" s="60"/>
    </row>
    <row r="131" spans="1:15" x14ac:dyDescent="0.25">
      <c r="A131" s="61" t="s">
        <v>134</v>
      </c>
      <c r="B131" s="61">
        <v>1546</v>
      </c>
      <c r="C131" s="61">
        <v>705</v>
      </c>
      <c r="D131" s="39">
        <v>0.45601552393272965</v>
      </c>
      <c r="E131" s="39">
        <v>0.47544704470447047</v>
      </c>
      <c r="F131" s="39">
        <v>0.95912999988501535</v>
      </c>
      <c r="G131" s="76" t="str">
        <f t="shared" ref="G131:G194" si="2">IF((D131/E131)*100&gt;=100,((D131/E131)*100),IF(AND((D131/E131)*100&lt;100,D131&gt;=0.38),(F131*100&amp;"*"),(D131/E131)*100))</f>
        <v>95,9129999885015*</v>
      </c>
      <c r="H131" s="60"/>
      <c r="M131" s="60"/>
      <c r="N131" s="60"/>
      <c r="O131" s="60"/>
    </row>
    <row r="132" spans="1:15" x14ac:dyDescent="0.25">
      <c r="A132" s="67" t="s">
        <v>89</v>
      </c>
      <c r="B132" s="67">
        <v>1602</v>
      </c>
      <c r="C132" s="67">
        <v>736</v>
      </c>
      <c r="D132" s="68">
        <v>0.45942571785268416</v>
      </c>
      <c r="E132" s="68">
        <v>0.42592675635276533</v>
      </c>
      <c r="F132" s="68">
        <v>1.0786495823525442</v>
      </c>
      <c r="G132" s="76">
        <f t="shared" si="2"/>
        <v>107.86495823525442</v>
      </c>
      <c r="H132" s="60"/>
      <c r="M132" s="60"/>
      <c r="N132" s="60"/>
      <c r="O132" s="60"/>
    </row>
    <row r="133" spans="1:15" x14ac:dyDescent="0.25">
      <c r="A133" s="61" t="s">
        <v>135</v>
      </c>
      <c r="B133" s="61">
        <v>1649</v>
      </c>
      <c r="C133" s="61">
        <v>757</v>
      </c>
      <c r="D133" s="39">
        <v>0.45906610066707093</v>
      </c>
      <c r="E133" s="39">
        <v>0.45438351719662556</v>
      </c>
      <c r="F133" s="39">
        <v>1.0103053550431036</v>
      </c>
      <c r="G133" s="76">
        <f t="shared" si="2"/>
        <v>101.03053550431036</v>
      </c>
      <c r="H133" s="60"/>
      <c r="M133" s="60"/>
      <c r="N133" s="60"/>
      <c r="O133" s="60"/>
    </row>
    <row r="134" spans="1:15" x14ac:dyDescent="0.25">
      <c r="A134" s="67" t="s">
        <v>136</v>
      </c>
      <c r="B134" s="67">
        <v>1551</v>
      </c>
      <c r="C134" s="67">
        <v>601</v>
      </c>
      <c r="D134" s="68">
        <v>0.38749194068343007</v>
      </c>
      <c r="E134" s="68">
        <v>0.44870440849984145</v>
      </c>
      <c r="F134" s="68">
        <v>0.86357952661739223</v>
      </c>
      <c r="G134" s="76" t="str">
        <f t="shared" si="2"/>
        <v>86,3579526617392*</v>
      </c>
      <c r="H134" s="60"/>
      <c r="M134" s="60"/>
      <c r="N134" s="60"/>
      <c r="O134" s="60"/>
    </row>
    <row r="135" spans="1:15" x14ac:dyDescent="0.25">
      <c r="A135" s="61" t="s">
        <v>137</v>
      </c>
      <c r="B135" s="61">
        <v>1590</v>
      </c>
      <c r="C135" s="61">
        <v>746</v>
      </c>
      <c r="D135" s="39">
        <v>0.46918238993710693</v>
      </c>
      <c r="E135" s="39">
        <v>0.47384735202492212</v>
      </c>
      <c r="F135" s="39">
        <v>0.9901551373709695</v>
      </c>
      <c r="G135" s="76" t="str">
        <f t="shared" si="2"/>
        <v>99,015513737097*</v>
      </c>
      <c r="H135" s="60"/>
      <c r="M135" s="60"/>
      <c r="N135" s="60"/>
      <c r="O135" s="60"/>
    </row>
    <row r="136" spans="1:15" x14ac:dyDescent="0.25">
      <c r="A136" s="67" t="s">
        <v>138</v>
      </c>
      <c r="B136" s="67">
        <v>1621</v>
      </c>
      <c r="C136" s="67">
        <v>681</v>
      </c>
      <c r="D136" s="68">
        <v>0.42011104256631709</v>
      </c>
      <c r="E136" s="68">
        <v>0.52291751183231916</v>
      </c>
      <c r="F136" s="68">
        <v>0.80339830481911956</v>
      </c>
      <c r="G136" s="76" t="str">
        <f t="shared" si="2"/>
        <v>80,339830481912*</v>
      </c>
      <c r="H136" s="60"/>
      <c r="M136" s="60"/>
      <c r="N136" s="60"/>
      <c r="O136" s="60"/>
    </row>
    <row r="137" spans="1:15" x14ac:dyDescent="0.25">
      <c r="A137" s="61" t="s">
        <v>139</v>
      </c>
      <c r="B137" s="61">
        <v>1650</v>
      </c>
      <c r="C137" s="61">
        <v>864</v>
      </c>
      <c r="D137" s="39">
        <v>0.52363636363636368</v>
      </c>
      <c r="E137" s="39">
        <v>0.51985148514851487</v>
      </c>
      <c r="F137" s="39">
        <v>1.0072806918821584</v>
      </c>
      <c r="G137" s="76">
        <f t="shared" si="2"/>
        <v>100.72806918821584</v>
      </c>
      <c r="H137" s="60"/>
      <c r="M137" s="60"/>
      <c r="N137" s="60"/>
      <c r="O137" s="60"/>
    </row>
    <row r="138" spans="1:15" x14ac:dyDescent="0.25">
      <c r="A138" s="67" t="s">
        <v>140</v>
      </c>
      <c r="B138" s="67">
        <v>1565</v>
      </c>
      <c r="C138" s="67">
        <v>790</v>
      </c>
      <c r="D138" s="68">
        <v>0.50479233226837061</v>
      </c>
      <c r="E138" s="68">
        <v>0.50021610029693164</v>
      </c>
      <c r="F138" s="68">
        <v>1.0091485099514439</v>
      </c>
      <c r="G138" s="76">
        <f t="shared" si="2"/>
        <v>100.91485099514439</v>
      </c>
      <c r="H138" s="60"/>
      <c r="M138" s="60"/>
      <c r="N138" s="60"/>
      <c r="O138" s="60"/>
    </row>
    <row r="139" spans="1:15" x14ac:dyDescent="0.25">
      <c r="A139" s="61" t="s">
        <v>141</v>
      </c>
      <c r="B139" s="61">
        <v>1697</v>
      </c>
      <c r="C139" s="61">
        <v>780</v>
      </c>
      <c r="D139" s="39">
        <v>0.45963464938126103</v>
      </c>
      <c r="E139" s="39">
        <v>0.51120031796502385</v>
      </c>
      <c r="F139" s="39">
        <v>0.89912825408827124</v>
      </c>
      <c r="G139" s="76" t="str">
        <f t="shared" si="2"/>
        <v>89,9128254088271*</v>
      </c>
      <c r="H139" s="60"/>
      <c r="M139" s="60"/>
      <c r="N139" s="60"/>
      <c r="O139" s="60"/>
    </row>
    <row r="140" spans="1:15" x14ac:dyDescent="0.25">
      <c r="A140" s="67" t="s">
        <v>142</v>
      </c>
      <c r="B140" s="67">
        <v>1700</v>
      </c>
      <c r="C140" s="67">
        <v>944</v>
      </c>
      <c r="D140" s="68">
        <v>0.55529411764705883</v>
      </c>
      <c r="E140" s="68">
        <v>0.57846796657381616</v>
      </c>
      <c r="F140" s="68">
        <v>0.95993927016561909</v>
      </c>
      <c r="G140" s="76" t="str">
        <f t="shared" si="2"/>
        <v>95,9939270165619*</v>
      </c>
      <c r="H140" s="60"/>
      <c r="M140" s="60"/>
      <c r="N140" s="60"/>
      <c r="O140" s="60"/>
    </row>
    <row r="141" spans="1:15" x14ac:dyDescent="0.25">
      <c r="A141" s="61" t="s">
        <v>143</v>
      </c>
      <c r="B141" s="61">
        <v>1488</v>
      </c>
      <c r="C141" s="61">
        <v>715</v>
      </c>
      <c r="D141" s="39">
        <v>0.48051075268817206</v>
      </c>
      <c r="E141" s="39">
        <v>0.47617482081645374</v>
      </c>
      <c r="F141" s="39">
        <v>1.0091057562940515</v>
      </c>
      <c r="G141" s="76">
        <f t="shared" si="2"/>
        <v>100.91057562940516</v>
      </c>
      <c r="H141" s="60"/>
      <c r="M141" s="60"/>
      <c r="N141" s="60"/>
      <c r="O141" s="60"/>
    </row>
    <row r="142" spans="1:15" x14ac:dyDescent="0.25">
      <c r="A142" s="67" t="s">
        <v>144</v>
      </c>
      <c r="B142" s="67">
        <v>1423</v>
      </c>
      <c r="C142" s="67">
        <v>724</v>
      </c>
      <c r="D142" s="68">
        <v>0.50878425860857346</v>
      </c>
      <c r="E142" s="68">
        <v>0.42862344582593254</v>
      </c>
      <c r="F142" s="68">
        <v>1.1870191973007349</v>
      </c>
      <c r="G142" s="76">
        <f t="shared" si="2"/>
        <v>118.70191973007348</v>
      </c>
      <c r="H142" s="60"/>
      <c r="M142" s="60"/>
      <c r="N142" s="60"/>
      <c r="O142" s="60"/>
    </row>
    <row r="143" spans="1:15" x14ac:dyDescent="0.25">
      <c r="A143" s="61" t="s">
        <v>90</v>
      </c>
      <c r="B143" s="61">
        <v>1625</v>
      </c>
      <c r="C143" s="61">
        <v>653</v>
      </c>
      <c r="D143" s="39">
        <v>0.40184615384615385</v>
      </c>
      <c r="E143" s="39">
        <v>0.44487667009249743</v>
      </c>
      <c r="F143" s="39">
        <v>0.90327540386103677</v>
      </c>
      <c r="G143" s="76" t="str">
        <f t="shared" si="2"/>
        <v>90,3275403861037*</v>
      </c>
      <c r="H143" s="60"/>
      <c r="M143" s="60"/>
      <c r="N143" s="60"/>
      <c r="O143" s="60"/>
    </row>
    <row r="144" spans="1:15" x14ac:dyDescent="0.25">
      <c r="A144" s="67" t="s">
        <v>145</v>
      </c>
      <c r="B144" s="67">
        <v>1611</v>
      </c>
      <c r="C144" s="67">
        <v>717</v>
      </c>
      <c r="D144" s="68">
        <v>0.4450651769087523</v>
      </c>
      <c r="E144" s="68">
        <v>0.51400473933649293</v>
      </c>
      <c r="F144" s="68">
        <v>0.86587757436491386</v>
      </c>
      <c r="G144" s="76" t="str">
        <f t="shared" si="2"/>
        <v>86,5877574364914*</v>
      </c>
      <c r="H144" s="60"/>
      <c r="M144" s="60"/>
      <c r="N144" s="60"/>
      <c r="O144" s="60"/>
    </row>
    <row r="145" spans="1:15" x14ac:dyDescent="0.25">
      <c r="A145" s="61" t="s">
        <v>146</v>
      </c>
      <c r="B145" s="61">
        <v>1630</v>
      </c>
      <c r="C145" s="61">
        <v>808</v>
      </c>
      <c r="D145" s="39">
        <v>0.49570552147239266</v>
      </c>
      <c r="E145" s="39">
        <v>0.4599219496654986</v>
      </c>
      <c r="F145" s="39">
        <v>1.0778035747868078</v>
      </c>
      <c r="G145" s="76">
        <f t="shared" si="2"/>
        <v>107.78035747868077</v>
      </c>
      <c r="H145" s="60"/>
      <c r="M145" s="60"/>
      <c r="N145" s="60"/>
      <c r="O145" s="60"/>
    </row>
    <row r="146" spans="1:15" x14ac:dyDescent="0.25">
      <c r="A146" s="67" t="s">
        <v>147</v>
      </c>
      <c r="B146" s="67">
        <v>1764</v>
      </c>
      <c r="C146" s="67">
        <v>764</v>
      </c>
      <c r="D146" s="68">
        <v>0.43310657596371882</v>
      </c>
      <c r="E146" s="68">
        <v>0.48672652804032768</v>
      </c>
      <c r="F146" s="68">
        <v>0.88983556681717135</v>
      </c>
      <c r="G146" s="76" t="str">
        <f t="shared" si="2"/>
        <v>88,9835566817171*</v>
      </c>
      <c r="H146" s="60"/>
      <c r="M146" s="60"/>
      <c r="N146" s="60"/>
      <c r="O146" s="60"/>
    </row>
    <row r="147" spans="1:15" x14ac:dyDescent="0.25">
      <c r="A147" s="61" t="s">
        <v>148</v>
      </c>
      <c r="B147" s="61">
        <v>1169</v>
      </c>
      <c r="C147" s="61">
        <v>486</v>
      </c>
      <c r="D147" s="39">
        <v>0.41573994867408043</v>
      </c>
      <c r="E147" s="39">
        <v>0.27855346864586489</v>
      </c>
      <c r="F147" s="39">
        <v>1.4924960392527931</v>
      </c>
      <c r="G147" s="76">
        <f t="shared" si="2"/>
        <v>149.2496039252793</v>
      </c>
      <c r="H147" s="60"/>
      <c r="M147" s="60"/>
      <c r="N147" s="60"/>
      <c r="O147" s="60"/>
    </row>
    <row r="148" spans="1:15" x14ac:dyDescent="0.25">
      <c r="A148" s="67" t="s">
        <v>149</v>
      </c>
      <c r="B148" s="67">
        <v>1592</v>
      </c>
      <c r="C148" s="67">
        <v>625</v>
      </c>
      <c r="D148" s="68">
        <v>0.39258793969849248</v>
      </c>
      <c r="E148" s="68">
        <v>0.48184021543985639</v>
      </c>
      <c r="F148" s="68">
        <v>0.81476789839991171</v>
      </c>
      <c r="G148" s="76" t="str">
        <f t="shared" si="2"/>
        <v>81,4767898399912*</v>
      </c>
      <c r="H148" s="60"/>
      <c r="M148" s="60"/>
      <c r="N148" s="60"/>
      <c r="O148" s="60"/>
    </row>
    <row r="149" spans="1:15" x14ac:dyDescent="0.25">
      <c r="A149" s="61" t="s">
        <v>150</v>
      </c>
      <c r="B149" s="61">
        <v>1657</v>
      </c>
      <c r="C149" s="61">
        <v>757</v>
      </c>
      <c r="D149" s="39">
        <v>0.45684972842486421</v>
      </c>
      <c r="E149" s="39">
        <v>0.49605247194419172</v>
      </c>
      <c r="F149" s="39">
        <v>0.92097057118639258</v>
      </c>
      <c r="G149" s="76" t="str">
        <f t="shared" si="2"/>
        <v>92,0970571186393*</v>
      </c>
      <c r="H149" s="60"/>
      <c r="M149" s="60"/>
      <c r="N149" s="60"/>
      <c r="O149" s="60"/>
    </row>
    <row r="150" spans="1:15" x14ac:dyDescent="0.25">
      <c r="A150" s="67" t="s">
        <v>151</v>
      </c>
      <c r="B150" s="67">
        <v>1906</v>
      </c>
      <c r="C150" s="67">
        <v>844</v>
      </c>
      <c r="D150" s="68">
        <v>0.44281217208814272</v>
      </c>
      <c r="E150" s="68">
        <v>0.48571718538565628</v>
      </c>
      <c r="F150" s="68">
        <v>0.91166667643549149</v>
      </c>
      <c r="G150" s="76" t="str">
        <f t="shared" si="2"/>
        <v>91,1666676435491*</v>
      </c>
      <c r="H150" s="60"/>
      <c r="M150" s="60"/>
      <c r="N150" s="60"/>
      <c r="O150" s="60"/>
    </row>
    <row r="151" spans="1:15" x14ac:dyDescent="0.25">
      <c r="A151" s="61" t="s">
        <v>152</v>
      </c>
      <c r="B151" s="61">
        <v>1697</v>
      </c>
      <c r="C151" s="61">
        <v>698</v>
      </c>
      <c r="D151" s="39">
        <v>0.41131408367707717</v>
      </c>
      <c r="E151" s="39">
        <v>0.53170404249041014</v>
      </c>
      <c r="F151" s="39">
        <v>0.77357712337591578</v>
      </c>
      <c r="G151" s="76" t="str">
        <f t="shared" si="2"/>
        <v>77,3577123375916*</v>
      </c>
      <c r="H151" s="60"/>
      <c r="M151" s="60"/>
      <c r="N151" s="60"/>
      <c r="O151" s="60"/>
    </row>
    <row r="152" spans="1:15" x14ac:dyDescent="0.25">
      <c r="A152" s="67" t="s">
        <v>153</v>
      </c>
      <c r="B152" s="67">
        <v>1543</v>
      </c>
      <c r="C152" s="67">
        <v>668</v>
      </c>
      <c r="D152" s="68">
        <v>0.43292287751134156</v>
      </c>
      <c r="E152" s="68">
        <v>0.39114540466392317</v>
      </c>
      <c r="F152" s="68">
        <v>1.1068080369838784</v>
      </c>
      <c r="G152" s="76">
        <f t="shared" si="2"/>
        <v>110.68080369838785</v>
      </c>
      <c r="H152" s="60"/>
      <c r="M152" s="60"/>
      <c r="N152" s="60"/>
      <c r="O152" s="60"/>
    </row>
    <row r="153" spans="1:15" x14ac:dyDescent="0.25">
      <c r="A153" s="61" t="s">
        <v>154</v>
      </c>
      <c r="B153" s="61">
        <v>1515</v>
      </c>
      <c r="C153" s="61">
        <v>618</v>
      </c>
      <c r="D153" s="39">
        <v>0.40792079207920789</v>
      </c>
      <c r="E153" s="39">
        <v>0.4155597230236584</v>
      </c>
      <c r="F153" s="39">
        <v>0.98161773020525478</v>
      </c>
      <c r="G153" s="76" t="str">
        <f t="shared" si="2"/>
        <v>98,1617730205255*</v>
      </c>
      <c r="H153" s="60"/>
      <c r="M153" s="60"/>
      <c r="N153" s="60"/>
      <c r="O153" s="60"/>
    </row>
    <row r="154" spans="1:15" x14ac:dyDescent="0.25">
      <c r="A154" s="67" t="s">
        <v>91</v>
      </c>
      <c r="B154" s="67">
        <v>1505</v>
      </c>
      <c r="C154" s="67">
        <v>666</v>
      </c>
      <c r="D154" s="68">
        <v>0.44252491694352158</v>
      </c>
      <c r="E154" s="68">
        <v>0.42144649933949802</v>
      </c>
      <c r="F154" s="68">
        <v>1.0500144564898706</v>
      </c>
      <c r="G154" s="76">
        <f t="shared" si="2"/>
        <v>105.00144564898706</v>
      </c>
      <c r="H154" s="60"/>
      <c r="M154" s="60"/>
      <c r="N154" s="60"/>
      <c r="O154" s="60"/>
    </row>
    <row r="155" spans="1:15" x14ac:dyDescent="0.25">
      <c r="A155" s="61" t="s">
        <v>155</v>
      </c>
      <c r="B155" s="61">
        <v>1730</v>
      </c>
      <c r="C155" s="61">
        <v>737</v>
      </c>
      <c r="D155" s="39">
        <v>0.4260115606936416</v>
      </c>
      <c r="E155" s="39">
        <v>0.44705298013245032</v>
      </c>
      <c r="F155" s="39">
        <v>0.952933051844158</v>
      </c>
      <c r="G155" s="76" t="str">
        <f t="shared" si="2"/>
        <v>95,2933051844158*</v>
      </c>
      <c r="H155" s="60"/>
      <c r="M155" s="60"/>
      <c r="N155" s="60"/>
      <c r="O155" s="60"/>
    </row>
    <row r="156" spans="1:15" x14ac:dyDescent="0.25">
      <c r="A156" s="67" t="s">
        <v>156</v>
      </c>
      <c r="B156" s="67">
        <v>1588</v>
      </c>
      <c r="C156" s="67">
        <v>739</v>
      </c>
      <c r="D156" s="68">
        <v>0.46536523929471035</v>
      </c>
      <c r="E156" s="68">
        <v>0.50040993985438431</v>
      </c>
      <c r="F156" s="68">
        <v>0.92996801668273876</v>
      </c>
      <c r="G156" s="76" t="str">
        <f t="shared" si="2"/>
        <v>92,9968016682739*</v>
      </c>
      <c r="H156" s="60"/>
      <c r="M156" s="60"/>
      <c r="N156" s="60"/>
      <c r="O156" s="60"/>
    </row>
    <row r="157" spans="1:15" x14ac:dyDescent="0.25">
      <c r="A157" s="61" t="s">
        <v>157</v>
      </c>
      <c r="B157" s="61">
        <v>1691</v>
      </c>
      <c r="C157" s="61">
        <v>842</v>
      </c>
      <c r="D157" s="39">
        <v>0.49793021880544058</v>
      </c>
      <c r="E157" s="39">
        <v>0.46345946855028591</v>
      </c>
      <c r="F157" s="39">
        <v>1.0743770547249367</v>
      </c>
      <c r="G157" s="76">
        <f t="shared" si="2"/>
        <v>107.43770547249368</v>
      </c>
      <c r="H157" s="60"/>
      <c r="M157" s="60"/>
      <c r="N157" s="60"/>
      <c r="O157" s="60"/>
    </row>
    <row r="158" spans="1:15" x14ac:dyDescent="0.25">
      <c r="A158" s="67" t="s">
        <v>158</v>
      </c>
      <c r="B158" s="67">
        <v>1609</v>
      </c>
      <c r="C158" s="67">
        <v>756</v>
      </c>
      <c r="D158" s="68">
        <v>0.46985705407085149</v>
      </c>
      <c r="E158" s="68">
        <v>0.52741112828438952</v>
      </c>
      <c r="F158" s="68">
        <v>0.89087436512620599</v>
      </c>
      <c r="G158" s="76" t="str">
        <f t="shared" si="2"/>
        <v>89,0874365126206*</v>
      </c>
      <c r="H158" s="60"/>
      <c r="M158" s="60"/>
      <c r="N158" s="60"/>
      <c r="O158" s="60"/>
    </row>
    <row r="159" spans="1:15" x14ac:dyDescent="0.25">
      <c r="A159" s="61" t="s">
        <v>159</v>
      </c>
      <c r="B159" s="61">
        <v>1619</v>
      </c>
      <c r="C159" s="61">
        <v>703</v>
      </c>
      <c r="D159" s="39">
        <v>0.43421865348980854</v>
      </c>
      <c r="E159" s="39">
        <v>0.47150573325286665</v>
      </c>
      <c r="F159" s="39">
        <v>0.92091913812835613</v>
      </c>
      <c r="G159" s="76" t="str">
        <f t="shared" si="2"/>
        <v>92,0919138128356*</v>
      </c>
      <c r="H159" s="60"/>
      <c r="M159" s="60"/>
      <c r="N159" s="60"/>
      <c r="O159" s="60"/>
    </row>
    <row r="160" spans="1:15" x14ac:dyDescent="0.25">
      <c r="A160" s="67" t="s">
        <v>160</v>
      </c>
      <c r="B160" s="67">
        <v>1764</v>
      </c>
      <c r="C160" s="67">
        <v>809</v>
      </c>
      <c r="D160" s="68">
        <v>0.45861678004535145</v>
      </c>
      <c r="E160" s="68">
        <v>0.5097215890589385</v>
      </c>
      <c r="F160" s="68">
        <v>0.89973975968344189</v>
      </c>
      <c r="G160" s="76" t="str">
        <f t="shared" si="2"/>
        <v>89,9739759683442*</v>
      </c>
      <c r="H160" s="60"/>
      <c r="M160" s="60"/>
      <c r="N160" s="60"/>
      <c r="O160" s="60"/>
    </row>
    <row r="161" spans="1:15" x14ac:dyDescent="0.25">
      <c r="A161" s="61" t="s">
        <v>161</v>
      </c>
      <c r="B161" s="61">
        <v>1577</v>
      </c>
      <c r="C161" s="61">
        <v>839</v>
      </c>
      <c r="D161" s="39">
        <v>0.53202282815472413</v>
      </c>
      <c r="E161" s="39">
        <v>0.54398305084745768</v>
      </c>
      <c r="F161" s="39">
        <v>0.97801361150112853</v>
      </c>
      <c r="G161" s="76" t="str">
        <f t="shared" si="2"/>
        <v>97,8013611501129*</v>
      </c>
      <c r="H161" s="60"/>
      <c r="M161" s="60"/>
      <c r="N161" s="60"/>
      <c r="O161" s="60"/>
    </row>
    <row r="162" spans="1:15" x14ac:dyDescent="0.25">
      <c r="A162" s="67" t="s">
        <v>162</v>
      </c>
      <c r="B162" s="67">
        <v>1677</v>
      </c>
      <c r="C162" s="67">
        <v>863</v>
      </c>
      <c r="D162" s="68">
        <v>0.51460942158616574</v>
      </c>
      <c r="E162" s="68">
        <v>0.53167660208643819</v>
      </c>
      <c r="F162" s="68">
        <v>0.9678993199375403</v>
      </c>
      <c r="G162" s="76" t="str">
        <f t="shared" si="2"/>
        <v>96,789931993754*</v>
      </c>
      <c r="H162" s="60"/>
      <c r="M162" s="60"/>
      <c r="N162" s="60"/>
      <c r="O162" s="60"/>
    </row>
    <row r="163" spans="1:15" x14ac:dyDescent="0.25">
      <c r="A163" s="61" t="s">
        <v>163</v>
      </c>
      <c r="B163" s="61">
        <v>1654</v>
      </c>
      <c r="C163" s="61">
        <v>759</v>
      </c>
      <c r="D163" s="39">
        <v>0.45888754534461912</v>
      </c>
      <c r="E163" s="39">
        <v>0.49813756782636454</v>
      </c>
      <c r="F163" s="39">
        <v>0.92120645978777738</v>
      </c>
      <c r="G163" s="76" t="str">
        <f t="shared" si="2"/>
        <v>92,1206459787777*</v>
      </c>
      <c r="H163" s="60"/>
      <c r="M163" s="60"/>
      <c r="N163" s="60"/>
      <c r="O163" s="60"/>
    </row>
    <row r="164" spans="1:15" x14ac:dyDescent="0.25">
      <c r="A164" s="67" t="s">
        <v>164</v>
      </c>
      <c r="B164" s="67">
        <v>1590</v>
      </c>
      <c r="C164" s="67">
        <v>837</v>
      </c>
      <c r="D164" s="68">
        <v>0.52641509433962264</v>
      </c>
      <c r="E164" s="68">
        <v>0.523019429645879</v>
      </c>
      <c r="F164" s="68">
        <v>1.0064924255223993</v>
      </c>
      <c r="G164" s="76">
        <f t="shared" si="2"/>
        <v>100.64924255223993</v>
      </c>
      <c r="H164" s="60"/>
      <c r="M164" s="60"/>
      <c r="N164" s="60"/>
      <c r="O164" s="60"/>
    </row>
    <row r="165" spans="1:15" x14ac:dyDescent="0.25">
      <c r="A165" s="61" t="s">
        <v>92</v>
      </c>
      <c r="B165" s="61">
        <v>1711</v>
      </c>
      <c r="C165" s="61">
        <v>868</v>
      </c>
      <c r="D165" s="39">
        <v>0.50730566919929865</v>
      </c>
      <c r="E165" s="39">
        <v>0.50612359550561803</v>
      </c>
      <c r="F165" s="39">
        <v>1.0023355435395178</v>
      </c>
      <c r="G165" s="76">
        <f t="shared" si="2"/>
        <v>100.23355435395177</v>
      </c>
      <c r="H165" s="60"/>
      <c r="M165" s="60"/>
      <c r="N165" s="60"/>
      <c r="O165" s="60"/>
    </row>
    <row r="166" spans="1:15" x14ac:dyDescent="0.25">
      <c r="A166" s="67" t="s">
        <v>165</v>
      </c>
      <c r="B166" s="67">
        <v>1550</v>
      </c>
      <c r="C166" s="67">
        <v>727</v>
      </c>
      <c r="D166" s="68">
        <v>0.46903225806451615</v>
      </c>
      <c r="E166" s="68">
        <v>0.51905492730210012</v>
      </c>
      <c r="F166" s="68">
        <v>0.90362740703072109</v>
      </c>
      <c r="G166" s="76" t="str">
        <f t="shared" si="2"/>
        <v>90,3627407030721*</v>
      </c>
      <c r="H166" s="60"/>
      <c r="M166" s="60"/>
      <c r="N166" s="60"/>
      <c r="O166" s="60"/>
    </row>
    <row r="167" spans="1:15" x14ac:dyDescent="0.25">
      <c r="A167" s="61" t="s">
        <v>166</v>
      </c>
      <c r="B167" s="61">
        <v>1750</v>
      </c>
      <c r="C167" s="61">
        <v>888</v>
      </c>
      <c r="D167" s="39">
        <v>0.50742857142857145</v>
      </c>
      <c r="E167" s="39">
        <v>0.50350567842199634</v>
      </c>
      <c r="F167" s="39">
        <v>1.0077911594142683</v>
      </c>
      <c r="G167" s="76">
        <f t="shared" si="2"/>
        <v>100.77911594142684</v>
      </c>
      <c r="H167" s="60"/>
      <c r="M167" s="60"/>
      <c r="N167" s="60"/>
      <c r="O167" s="60"/>
    </row>
    <row r="168" spans="1:15" x14ac:dyDescent="0.25">
      <c r="A168" s="67" t="s">
        <v>167</v>
      </c>
      <c r="B168" s="67">
        <v>1871</v>
      </c>
      <c r="C168" s="67">
        <v>855</v>
      </c>
      <c r="D168" s="68">
        <v>0.45697487974345269</v>
      </c>
      <c r="E168" s="68">
        <v>0.5576069310021855</v>
      </c>
      <c r="F168" s="68">
        <v>0.81952869366622272</v>
      </c>
      <c r="G168" s="76" t="str">
        <f t="shared" si="2"/>
        <v>81,9528693666223*</v>
      </c>
      <c r="H168" s="60"/>
      <c r="M168" s="60"/>
      <c r="N168" s="60"/>
      <c r="O168" s="60"/>
    </row>
    <row r="169" spans="1:15" x14ac:dyDescent="0.25">
      <c r="A169" s="61" t="s">
        <v>168</v>
      </c>
      <c r="B169" s="61">
        <v>1537</v>
      </c>
      <c r="C169" s="61">
        <v>768</v>
      </c>
      <c r="D169" s="39">
        <v>0.4996746909564086</v>
      </c>
      <c r="E169" s="39">
        <v>0.46372899926953981</v>
      </c>
      <c r="F169" s="39">
        <v>1.0775144356800848</v>
      </c>
      <c r="G169" s="76">
        <f t="shared" si="2"/>
        <v>107.75144356800848</v>
      </c>
      <c r="H169" s="60"/>
      <c r="M169" s="60"/>
      <c r="N169" s="60"/>
      <c r="O169" s="60"/>
    </row>
    <row r="170" spans="1:15" x14ac:dyDescent="0.25">
      <c r="A170" s="67" t="s">
        <v>169</v>
      </c>
      <c r="B170" s="67">
        <v>1566</v>
      </c>
      <c r="C170" s="67">
        <v>776</v>
      </c>
      <c r="D170" s="68">
        <v>0.49553001277139208</v>
      </c>
      <c r="E170" s="68">
        <v>0.52692835621024436</v>
      </c>
      <c r="F170" s="68">
        <v>0.94041249997499787</v>
      </c>
      <c r="G170" s="76" t="str">
        <f t="shared" si="2"/>
        <v>94,0412499974998*</v>
      </c>
      <c r="H170" s="60"/>
      <c r="M170" s="60"/>
      <c r="N170" s="60"/>
      <c r="O170" s="60"/>
    </row>
    <row r="171" spans="1:15" x14ac:dyDescent="0.25">
      <c r="A171" s="61" t="s">
        <v>170</v>
      </c>
      <c r="B171" s="61">
        <v>1594</v>
      </c>
      <c r="C171" s="61">
        <v>793</v>
      </c>
      <c r="D171" s="39">
        <v>0.4974905897114178</v>
      </c>
      <c r="E171" s="39">
        <v>0.48679535467671059</v>
      </c>
      <c r="F171" s="39">
        <v>1.0219707006896359</v>
      </c>
      <c r="G171" s="76">
        <f t="shared" si="2"/>
        <v>102.1970700689636</v>
      </c>
      <c r="H171" s="60"/>
      <c r="M171" s="60"/>
      <c r="N171" s="60"/>
      <c r="O171" s="60"/>
    </row>
    <row r="172" spans="1:15" x14ac:dyDescent="0.25">
      <c r="A172" s="67" t="s">
        <v>171</v>
      </c>
      <c r="B172" s="67">
        <v>1882</v>
      </c>
      <c r="C172" s="67">
        <v>791</v>
      </c>
      <c r="D172" s="68">
        <v>0.42029755579171096</v>
      </c>
      <c r="E172" s="68">
        <v>0.48434161907961037</v>
      </c>
      <c r="F172" s="68">
        <v>0.86777088574464922</v>
      </c>
      <c r="G172" s="76" t="str">
        <f t="shared" si="2"/>
        <v>86,7770885744649*</v>
      </c>
      <c r="H172" s="60"/>
      <c r="M172" s="60"/>
      <c r="N172" s="60"/>
      <c r="O172" s="60"/>
    </row>
    <row r="173" spans="1:15" x14ac:dyDescent="0.25">
      <c r="A173" s="61" t="s">
        <v>172</v>
      </c>
      <c r="B173" s="61">
        <v>1488</v>
      </c>
      <c r="C173" s="61">
        <v>749</v>
      </c>
      <c r="D173" s="39">
        <v>0.50336021505376349</v>
      </c>
      <c r="E173" s="39">
        <v>0.44925147620701633</v>
      </c>
      <c r="F173" s="39">
        <v>1.120441983415573</v>
      </c>
      <c r="G173" s="76">
        <f t="shared" si="2"/>
        <v>112.0441983415573</v>
      </c>
      <c r="H173" s="60"/>
      <c r="M173" s="60"/>
      <c r="N173" s="60"/>
      <c r="O173" s="60"/>
    </row>
    <row r="174" spans="1:15" x14ac:dyDescent="0.25">
      <c r="A174" s="67" t="s">
        <v>173</v>
      </c>
      <c r="B174" s="67">
        <v>1502</v>
      </c>
      <c r="C174" s="67">
        <v>790</v>
      </c>
      <c r="D174" s="68">
        <v>0.52596537949400801</v>
      </c>
      <c r="E174" s="68">
        <v>0.5034615384615384</v>
      </c>
      <c r="F174" s="68">
        <v>1.0446982327612078</v>
      </c>
      <c r="G174" s="76">
        <f t="shared" si="2"/>
        <v>104.46982327612078</v>
      </c>
      <c r="H174" s="60"/>
      <c r="M174" s="60"/>
      <c r="N174" s="60"/>
      <c r="O174" s="60"/>
    </row>
    <row r="175" spans="1:15" x14ac:dyDescent="0.25">
      <c r="A175" s="61" t="s">
        <v>174</v>
      </c>
      <c r="B175" s="61">
        <v>1757</v>
      </c>
      <c r="C175" s="61">
        <v>787</v>
      </c>
      <c r="D175" s="39">
        <v>0.44792259533295392</v>
      </c>
      <c r="E175" s="39">
        <v>0.46836633663366339</v>
      </c>
      <c r="F175" s="39">
        <v>0.95635095927763114</v>
      </c>
      <c r="G175" s="76" t="str">
        <f t="shared" si="2"/>
        <v>95,6350959277631*</v>
      </c>
      <c r="H175" s="60"/>
      <c r="M175" s="60"/>
      <c r="N175" s="60"/>
      <c r="O175" s="60"/>
    </row>
    <row r="176" spans="1:15" x14ac:dyDescent="0.25">
      <c r="A176" s="67" t="s">
        <v>93</v>
      </c>
      <c r="B176" s="67">
        <v>1679</v>
      </c>
      <c r="C176" s="67">
        <v>785</v>
      </c>
      <c r="D176" s="68">
        <v>0.46754020250148898</v>
      </c>
      <c r="E176" s="68">
        <v>0.45578679419932122</v>
      </c>
      <c r="F176" s="68">
        <v>1.0257870751231724</v>
      </c>
      <c r="G176" s="76">
        <f t="shared" si="2"/>
        <v>102.57870751231724</v>
      </c>
      <c r="H176" s="60"/>
      <c r="M176" s="60"/>
      <c r="N176" s="60"/>
      <c r="O176" s="60"/>
    </row>
    <row r="177" spans="1:15" x14ac:dyDescent="0.25">
      <c r="A177" s="61" t="s">
        <v>175</v>
      </c>
      <c r="B177" s="61">
        <v>1656</v>
      </c>
      <c r="C177" s="61">
        <v>843</v>
      </c>
      <c r="D177" s="39">
        <v>0.50905797101449279</v>
      </c>
      <c r="E177" s="39">
        <v>0.46597248880358288</v>
      </c>
      <c r="F177" s="39">
        <v>1.092463575095463</v>
      </c>
      <c r="G177" s="76">
        <f t="shared" si="2"/>
        <v>109.2463575095463</v>
      </c>
      <c r="H177" s="60"/>
      <c r="M177" s="60"/>
      <c r="N177" s="60"/>
      <c r="O177" s="60"/>
    </row>
    <row r="178" spans="1:15" x14ac:dyDescent="0.25">
      <c r="A178" s="67" t="s">
        <v>94</v>
      </c>
      <c r="B178" s="67">
        <v>1532</v>
      </c>
      <c r="C178" s="67">
        <v>635</v>
      </c>
      <c r="D178" s="68">
        <v>0.41449086161879894</v>
      </c>
      <c r="E178" s="68">
        <v>0.45555664702030124</v>
      </c>
      <c r="F178" s="68">
        <v>0.90985580899739948</v>
      </c>
      <c r="G178" s="76" t="str">
        <f t="shared" si="2"/>
        <v>90,9855808997399*</v>
      </c>
      <c r="H178" s="60"/>
      <c r="M178" s="60"/>
      <c r="N178" s="60"/>
      <c r="O178" s="60"/>
    </row>
    <row r="179" spans="1:15" x14ac:dyDescent="0.25">
      <c r="A179" s="61" t="s">
        <v>185</v>
      </c>
      <c r="B179" s="61">
        <v>2296</v>
      </c>
      <c r="C179" s="61">
        <v>1208</v>
      </c>
      <c r="D179" s="39">
        <v>0.52613240418118468</v>
      </c>
      <c r="E179" s="39">
        <v>0.56882236689142063</v>
      </c>
      <c r="F179" s="39">
        <v>0.9249502741189064</v>
      </c>
      <c r="G179" s="76" t="str">
        <f t="shared" si="2"/>
        <v>92,4950274118906*</v>
      </c>
      <c r="H179" s="60"/>
      <c r="M179" s="60"/>
      <c r="N179" s="60"/>
      <c r="O179" s="60"/>
    </row>
    <row r="180" spans="1:15" x14ac:dyDescent="0.25">
      <c r="A180" s="67" t="s">
        <v>186</v>
      </c>
      <c r="B180" s="67">
        <v>2183</v>
      </c>
      <c r="C180" s="67">
        <v>1068</v>
      </c>
      <c r="D180" s="68">
        <v>0.48923499770957396</v>
      </c>
      <c r="E180" s="68">
        <v>0.49585142717736036</v>
      </c>
      <c r="F180" s="68">
        <v>0.98665642749996607</v>
      </c>
      <c r="G180" s="76" t="str">
        <f t="shared" si="2"/>
        <v>98,6656427499966*</v>
      </c>
      <c r="H180" s="60"/>
      <c r="M180" s="60"/>
      <c r="N180" s="60"/>
      <c r="O180" s="60"/>
    </row>
    <row r="181" spans="1:15" x14ac:dyDescent="0.25">
      <c r="A181" s="61" t="s">
        <v>187</v>
      </c>
      <c r="B181" s="61">
        <v>2058</v>
      </c>
      <c r="C181" s="61">
        <v>1141</v>
      </c>
      <c r="D181" s="39">
        <v>0.55442176870748294</v>
      </c>
      <c r="E181" s="39">
        <v>0.53774197756326636</v>
      </c>
      <c r="F181" s="39">
        <v>1.0310182054594281</v>
      </c>
      <c r="G181" s="76">
        <f t="shared" si="2"/>
        <v>103.10182054594281</v>
      </c>
      <c r="H181" s="60"/>
      <c r="M181" s="60"/>
      <c r="N181" s="60"/>
      <c r="O181" s="60"/>
    </row>
    <row r="182" spans="1:15" x14ac:dyDescent="0.25">
      <c r="A182" s="67" t="s">
        <v>188</v>
      </c>
      <c r="B182" s="67">
        <v>2563</v>
      </c>
      <c r="C182" s="67">
        <v>1260</v>
      </c>
      <c r="D182" s="68">
        <v>0.49161139289894656</v>
      </c>
      <c r="E182" s="68">
        <v>0.49651696606786427</v>
      </c>
      <c r="F182" s="68">
        <v>0.99012002911447905</v>
      </c>
      <c r="G182" s="76" t="str">
        <f t="shared" si="2"/>
        <v>99,0120029114479*</v>
      </c>
      <c r="H182" s="60"/>
      <c r="M182" s="60"/>
      <c r="N182" s="60"/>
      <c r="O182" s="60"/>
    </row>
    <row r="183" spans="1:15" x14ac:dyDescent="0.25">
      <c r="A183" s="61" t="s">
        <v>189</v>
      </c>
      <c r="B183" s="61">
        <v>1922</v>
      </c>
      <c r="C183" s="61">
        <v>926</v>
      </c>
      <c r="D183" s="39">
        <v>0.48178980228928198</v>
      </c>
      <c r="E183" s="39">
        <v>0.48353535353535354</v>
      </c>
      <c r="F183" s="39">
        <v>0.99639002353538575</v>
      </c>
      <c r="G183" s="76" t="str">
        <f t="shared" si="2"/>
        <v>99,6390023535386*</v>
      </c>
      <c r="H183" s="60"/>
      <c r="M183" s="60"/>
      <c r="N183" s="60"/>
      <c r="O183" s="60"/>
    </row>
    <row r="184" spans="1:15" x14ac:dyDescent="0.25">
      <c r="A184" s="67" t="s">
        <v>176</v>
      </c>
      <c r="B184" s="67">
        <v>2070</v>
      </c>
      <c r="C184" s="67">
        <v>1096</v>
      </c>
      <c r="D184" s="68">
        <v>0.52946859903381638</v>
      </c>
      <c r="E184" s="68">
        <v>0.55308424257802591</v>
      </c>
      <c r="F184" s="68">
        <v>0.95730190497900869</v>
      </c>
      <c r="G184" s="76" t="str">
        <f t="shared" si="2"/>
        <v>95,7301904979009*</v>
      </c>
      <c r="H184" s="60"/>
      <c r="M184" s="60"/>
      <c r="N184" s="60"/>
      <c r="O184" s="60"/>
    </row>
    <row r="185" spans="1:15" x14ac:dyDescent="0.25">
      <c r="A185" s="61" t="s">
        <v>177</v>
      </c>
      <c r="B185" s="61">
        <v>2149</v>
      </c>
      <c r="C185" s="61">
        <v>1098</v>
      </c>
      <c r="D185" s="39">
        <v>0.51093531875290832</v>
      </c>
      <c r="E185" s="39">
        <v>0.48995070057083551</v>
      </c>
      <c r="F185" s="39">
        <v>1.0428300605706327</v>
      </c>
      <c r="G185" s="76">
        <f t="shared" si="2"/>
        <v>104.28300605706326</v>
      </c>
      <c r="H185" s="60"/>
      <c r="M185" s="60"/>
      <c r="N185" s="60"/>
      <c r="O185" s="60"/>
    </row>
    <row r="186" spans="1:15" x14ac:dyDescent="0.25">
      <c r="A186" s="67" t="s">
        <v>178</v>
      </c>
      <c r="B186" s="67">
        <v>2156</v>
      </c>
      <c r="C186" s="67">
        <v>1079</v>
      </c>
      <c r="D186" s="68">
        <v>0.50046382189239336</v>
      </c>
      <c r="E186" s="68">
        <v>0.31476723950402435</v>
      </c>
      <c r="F186" s="68">
        <v>1.5899488862975997</v>
      </c>
      <c r="G186" s="76">
        <f t="shared" si="2"/>
        <v>158.99488862975997</v>
      </c>
      <c r="H186" s="60"/>
      <c r="M186" s="60"/>
      <c r="N186" s="60"/>
      <c r="O186" s="60"/>
    </row>
    <row r="187" spans="1:15" x14ac:dyDescent="0.25">
      <c r="A187" s="61" t="s">
        <v>179</v>
      </c>
      <c r="B187" s="61">
        <v>1927</v>
      </c>
      <c r="C187" s="61">
        <v>1116</v>
      </c>
      <c r="D187" s="39">
        <v>0.57913855734302022</v>
      </c>
      <c r="E187" s="39">
        <v>0.54097720256471149</v>
      </c>
      <c r="F187" s="39">
        <v>1.0705415211535534</v>
      </c>
      <c r="G187" s="76">
        <f t="shared" si="2"/>
        <v>107.05415211535534</v>
      </c>
      <c r="H187" s="60"/>
      <c r="M187" s="60"/>
      <c r="N187" s="60"/>
      <c r="O187" s="60"/>
    </row>
    <row r="188" spans="1:15" x14ac:dyDescent="0.25">
      <c r="A188" s="67" t="s">
        <v>180</v>
      </c>
      <c r="B188" s="67">
        <v>2267</v>
      </c>
      <c r="C188" s="67">
        <v>1021</v>
      </c>
      <c r="D188" s="68">
        <v>0.45037494486104984</v>
      </c>
      <c r="E188" s="68">
        <v>0.44987648673376029</v>
      </c>
      <c r="F188" s="68">
        <v>1.0011079888413563</v>
      </c>
      <c r="G188" s="76">
        <f t="shared" si="2"/>
        <v>100.11079888413563</v>
      </c>
      <c r="H188" s="60"/>
      <c r="M188" s="60"/>
      <c r="N188" s="60"/>
      <c r="O188" s="60"/>
    </row>
    <row r="189" spans="1:15" x14ac:dyDescent="0.25">
      <c r="A189" s="61" t="s">
        <v>181</v>
      </c>
      <c r="B189" s="61">
        <v>1981</v>
      </c>
      <c r="C189" s="61">
        <v>1007</v>
      </c>
      <c r="D189" s="39">
        <v>0.50832912670368502</v>
      </c>
      <c r="E189" s="39">
        <v>0.47662162162162164</v>
      </c>
      <c r="F189" s="39">
        <v>1.0665255280995942</v>
      </c>
      <c r="G189" s="76">
        <f t="shared" si="2"/>
        <v>106.65255280995942</v>
      </c>
      <c r="H189" s="60"/>
      <c r="M189" s="60"/>
      <c r="N189" s="60"/>
      <c r="O189" s="60"/>
    </row>
    <row r="190" spans="1:15" x14ac:dyDescent="0.25">
      <c r="A190" s="67" t="s">
        <v>182</v>
      </c>
      <c r="B190" s="67">
        <v>2203</v>
      </c>
      <c r="C190" s="67">
        <v>1284</v>
      </c>
      <c r="D190" s="68">
        <v>0.58284157966409444</v>
      </c>
      <c r="E190" s="68">
        <v>0.6123752711496746</v>
      </c>
      <c r="F190" s="68">
        <v>0.95177190706911863</v>
      </c>
      <c r="G190" s="76" t="str">
        <f t="shared" si="2"/>
        <v>95,1771907069119*</v>
      </c>
      <c r="H190" s="60"/>
      <c r="M190" s="60"/>
      <c r="N190" s="60"/>
      <c r="O190" s="60"/>
    </row>
    <row r="191" spans="1:15" x14ac:dyDescent="0.25">
      <c r="A191" s="61" t="s">
        <v>183</v>
      </c>
      <c r="B191" s="61">
        <v>2153</v>
      </c>
      <c r="C191" s="61">
        <v>1044</v>
      </c>
      <c r="D191" s="39">
        <v>0.48490478402229448</v>
      </c>
      <c r="E191" s="39">
        <v>0.48868179500254971</v>
      </c>
      <c r="F191" s="39">
        <v>0.99227102171826242</v>
      </c>
      <c r="G191" s="76" t="str">
        <f t="shared" si="2"/>
        <v>99,2271021718262*</v>
      </c>
      <c r="H191" s="60"/>
      <c r="M191" s="60"/>
      <c r="N191" s="60"/>
      <c r="O191" s="60"/>
    </row>
    <row r="192" spans="1:15" x14ac:dyDescent="0.25">
      <c r="A192" s="67" t="s">
        <v>184</v>
      </c>
      <c r="B192" s="67">
        <v>2245</v>
      </c>
      <c r="C192" s="67">
        <v>975</v>
      </c>
      <c r="D192" s="68">
        <v>0.43429844097995546</v>
      </c>
      <c r="E192" s="68">
        <v>0.49357868020304568</v>
      </c>
      <c r="F192" s="68">
        <v>0.87989708307760817</v>
      </c>
      <c r="G192" s="76" t="str">
        <f t="shared" si="2"/>
        <v>87,9897083077608*</v>
      </c>
      <c r="H192" s="60"/>
      <c r="M192" s="60"/>
      <c r="N192" s="60"/>
      <c r="O192" s="60"/>
    </row>
    <row r="193" spans="1:15" x14ac:dyDescent="0.25">
      <c r="A193" s="61" t="s">
        <v>199</v>
      </c>
      <c r="B193" s="61">
        <v>1691</v>
      </c>
      <c r="C193" s="61">
        <v>967</v>
      </c>
      <c r="D193" s="39">
        <v>0.57185097575399169</v>
      </c>
      <c r="E193" s="39">
        <v>0.49334196891191712</v>
      </c>
      <c r="F193" s="39">
        <v>1.1591370931105434</v>
      </c>
      <c r="G193" s="76">
        <f t="shared" si="2"/>
        <v>115.91370931105433</v>
      </c>
      <c r="H193" s="60"/>
      <c r="M193" s="60"/>
      <c r="N193" s="60"/>
      <c r="O193" s="60"/>
    </row>
    <row r="194" spans="1:15" x14ac:dyDescent="0.25">
      <c r="A194" s="67" t="s">
        <v>200</v>
      </c>
      <c r="B194" s="67">
        <v>1553</v>
      </c>
      <c r="C194" s="67">
        <v>734</v>
      </c>
      <c r="D194" s="68">
        <v>0.47263361236316809</v>
      </c>
      <c r="E194" s="68">
        <v>0.49148648648648652</v>
      </c>
      <c r="F194" s="68">
        <v>0.96164111396410323</v>
      </c>
      <c r="G194" s="76" t="str">
        <f t="shared" si="2"/>
        <v>96,1641113964103*</v>
      </c>
      <c r="H194" s="60"/>
      <c r="M194" s="60"/>
      <c r="N194" s="60"/>
      <c r="O194" s="60"/>
    </row>
    <row r="195" spans="1:15" x14ac:dyDescent="0.25">
      <c r="A195" s="61" t="s">
        <v>201</v>
      </c>
      <c r="B195" s="61">
        <v>1605</v>
      </c>
      <c r="C195" s="61">
        <v>799</v>
      </c>
      <c r="D195" s="39">
        <v>0.49781931464174456</v>
      </c>
      <c r="E195" s="39">
        <v>0.39638134592680047</v>
      </c>
      <c r="F195" s="39">
        <v>1.2559100466187847</v>
      </c>
      <c r="G195" s="76">
        <f t="shared" ref="G195:G219" si="3">IF((D195/E195)*100&gt;=100,((D195/E195)*100),IF(AND((D195/E195)*100&lt;100,D195&gt;=0.38),(F195*100&amp;"*"),(D195/E195)*100))</f>
        <v>125.59100466187847</v>
      </c>
      <c r="H195" s="60"/>
      <c r="M195" s="60"/>
      <c r="N195" s="60"/>
      <c r="O195" s="60"/>
    </row>
    <row r="196" spans="1:15" x14ac:dyDescent="0.25">
      <c r="A196" s="67" t="s">
        <v>202</v>
      </c>
      <c r="B196" s="67">
        <v>1535</v>
      </c>
      <c r="C196" s="67">
        <v>762</v>
      </c>
      <c r="D196" s="68">
        <v>0.49641693811074916</v>
      </c>
      <c r="E196" s="68">
        <v>0.47814049586776858</v>
      </c>
      <c r="F196" s="68">
        <v>1.0382239998513638</v>
      </c>
      <c r="G196" s="76">
        <f t="shared" si="3"/>
        <v>103.82239998513639</v>
      </c>
      <c r="H196" s="60"/>
      <c r="M196" s="60"/>
      <c r="N196" s="60"/>
      <c r="O196" s="60"/>
    </row>
    <row r="197" spans="1:15" x14ac:dyDescent="0.25">
      <c r="A197" s="61" t="s">
        <v>203</v>
      </c>
      <c r="B197" s="61">
        <v>1570</v>
      </c>
      <c r="C197" s="61">
        <v>592</v>
      </c>
      <c r="D197" s="39">
        <v>0.37707006369426754</v>
      </c>
      <c r="E197" s="39">
        <v>0.50482776438167409</v>
      </c>
      <c r="F197" s="39">
        <v>0.74692814123667017</v>
      </c>
      <c r="G197" s="76">
        <f t="shared" si="3"/>
        <v>74.69281412366702</v>
      </c>
      <c r="H197" s="60"/>
      <c r="M197" s="60"/>
      <c r="N197" s="60"/>
      <c r="O197" s="60"/>
    </row>
    <row r="198" spans="1:15" x14ac:dyDescent="0.25">
      <c r="A198" s="67" t="s">
        <v>204</v>
      </c>
      <c r="B198" s="67">
        <v>1816</v>
      </c>
      <c r="C198" s="67">
        <v>770</v>
      </c>
      <c r="D198" s="68">
        <v>0.42400881057268724</v>
      </c>
      <c r="E198" s="68">
        <v>0.62662162162162161</v>
      </c>
      <c r="F198" s="68">
        <v>0.67665844257879781</v>
      </c>
      <c r="G198" s="76" t="str">
        <f t="shared" si="3"/>
        <v>67,6658442578798*</v>
      </c>
      <c r="H198" s="60"/>
      <c r="M198" s="60"/>
      <c r="N198" s="60"/>
      <c r="O198" s="60"/>
    </row>
    <row r="199" spans="1:15" x14ac:dyDescent="0.25">
      <c r="A199" s="61" t="s">
        <v>205</v>
      </c>
      <c r="B199" s="61">
        <v>1654</v>
      </c>
      <c r="C199" s="61">
        <v>836</v>
      </c>
      <c r="D199" s="39">
        <v>0.50544135429262393</v>
      </c>
      <c r="E199" s="39">
        <v>0.54563816977724267</v>
      </c>
      <c r="F199" s="39">
        <v>0.92633063867025811</v>
      </c>
      <c r="G199" s="76" t="str">
        <f t="shared" si="3"/>
        <v>92,6330638670258*</v>
      </c>
      <c r="H199" s="60"/>
      <c r="M199" s="60"/>
      <c r="N199" s="60"/>
      <c r="O199" s="60"/>
    </row>
    <row r="200" spans="1:15" x14ac:dyDescent="0.25">
      <c r="A200" s="67" t="s">
        <v>206</v>
      </c>
      <c r="B200" s="67">
        <v>1631</v>
      </c>
      <c r="C200" s="67">
        <v>714</v>
      </c>
      <c r="D200" s="68">
        <v>0.43776824034334766</v>
      </c>
      <c r="E200" s="68">
        <v>0.52260195189961656</v>
      </c>
      <c r="F200" s="68">
        <v>0.8376705038167096</v>
      </c>
      <c r="G200" s="76" t="str">
        <f t="shared" si="3"/>
        <v>83,767050381671*</v>
      </c>
      <c r="H200" s="60"/>
      <c r="M200" s="60"/>
      <c r="N200" s="60"/>
      <c r="O200" s="60"/>
    </row>
    <row r="201" spans="1:15" x14ac:dyDescent="0.25">
      <c r="A201" s="61" t="s">
        <v>207</v>
      </c>
      <c r="B201" s="61">
        <v>1637</v>
      </c>
      <c r="C201" s="61">
        <v>756</v>
      </c>
      <c r="D201" s="39">
        <v>0.46182040317654244</v>
      </c>
      <c r="E201" s="39">
        <v>0.54036708012068391</v>
      </c>
      <c r="F201" s="39">
        <v>0.85464200201352181</v>
      </c>
      <c r="G201" s="76" t="str">
        <f t="shared" si="3"/>
        <v>85,4642002013522*</v>
      </c>
      <c r="H201" s="60"/>
      <c r="M201" s="60"/>
      <c r="N201" s="60"/>
      <c r="O201" s="60"/>
    </row>
    <row r="202" spans="1:15" x14ac:dyDescent="0.25">
      <c r="A202" s="67" t="s">
        <v>208</v>
      </c>
      <c r="B202" s="67">
        <v>1660</v>
      </c>
      <c r="C202" s="67">
        <v>874</v>
      </c>
      <c r="D202" s="68">
        <v>0.52650602409638558</v>
      </c>
      <c r="E202" s="68">
        <v>0.50890227349847306</v>
      </c>
      <c r="F202" s="68">
        <v>1.0345916131930295</v>
      </c>
      <c r="G202" s="76">
        <f t="shared" si="3"/>
        <v>103.45916131930295</v>
      </c>
      <c r="H202" s="60"/>
      <c r="M202" s="60"/>
      <c r="N202" s="60"/>
      <c r="O202" s="60"/>
    </row>
    <row r="203" spans="1:15" x14ac:dyDescent="0.25">
      <c r="A203" s="61" t="s">
        <v>190</v>
      </c>
      <c r="B203" s="61">
        <v>1626</v>
      </c>
      <c r="C203" s="61">
        <v>785</v>
      </c>
      <c r="D203" s="39">
        <v>0.48277982779827799</v>
      </c>
      <c r="E203" s="39">
        <v>0.55869458128078819</v>
      </c>
      <c r="F203" s="39">
        <v>0.86412119246175934</v>
      </c>
      <c r="G203" s="76" t="str">
        <f t="shared" si="3"/>
        <v>86,4121192461759*</v>
      </c>
      <c r="H203" s="60"/>
      <c r="M203" s="60"/>
      <c r="N203" s="60"/>
      <c r="O203" s="60"/>
    </row>
    <row r="204" spans="1:15" x14ac:dyDescent="0.25">
      <c r="A204" s="67" t="s">
        <v>209</v>
      </c>
      <c r="B204" s="67">
        <v>1982</v>
      </c>
      <c r="C204" s="67">
        <v>751</v>
      </c>
      <c r="D204" s="68">
        <v>0.37891019172552975</v>
      </c>
      <c r="E204" s="68">
        <v>0.54216337522441649</v>
      </c>
      <c r="F204" s="68">
        <v>0.69888562938927457</v>
      </c>
      <c r="G204" s="76">
        <f t="shared" si="3"/>
        <v>69.88856293892745</v>
      </c>
      <c r="H204" s="60"/>
      <c r="M204" s="60"/>
      <c r="N204" s="60"/>
      <c r="O204" s="60"/>
    </row>
    <row r="205" spans="1:15" x14ac:dyDescent="0.25">
      <c r="A205" s="61" t="s">
        <v>191</v>
      </c>
      <c r="B205" s="61">
        <v>1710</v>
      </c>
      <c r="C205" s="61">
        <v>740</v>
      </c>
      <c r="D205" s="39">
        <v>0.43274853801169588</v>
      </c>
      <c r="E205" s="39">
        <v>0.47485372814841242</v>
      </c>
      <c r="F205" s="39">
        <v>0.91133018940191024</v>
      </c>
      <c r="G205" s="76" t="str">
        <f t="shared" si="3"/>
        <v>91,133018940191*</v>
      </c>
      <c r="H205" s="60"/>
      <c r="M205" s="60"/>
      <c r="N205" s="60"/>
      <c r="O205" s="60"/>
    </row>
    <row r="206" spans="1:15" x14ac:dyDescent="0.25">
      <c r="A206" s="67" t="s">
        <v>192</v>
      </c>
      <c r="B206" s="67">
        <v>1645</v>
      </c>
      <c r="C206" s="67">
        <v>739</v>
      </c>
      <c r="D206" s="68">
        <v>0.4492401215805471</v>
      </c>
      <c r="E206" s="68">
        <v>0.50419224555735054</v>
      </c>
      <c r="F206" s="68">
        <v>0.89100958124404006</v>
      </c>
      <c r="G206" s="76" t="str">
        <f t="shared" si="3"/>
        <v>89,100958124404*</v>
      </c>
      <c r="H206" s="60"/>
      <c r="M206" s="60"/>
      <c r="N206" s="60"/>
      <c r="O206" s="60"/>
    </row>
    <row r="207" spans="1:15" x14ac:dyDescent="0.25">
      <c r="A207" s="61" t="s">
        <v>193</v>
      </c>
      <c r="B207" s="61">
        <v>1537</v>
      </c>
      <c r="C207" s="61">
        <v>703</v>
      </c>
      <c r="D207" s="39">
        <v>0.45738451528952506</v>
      </c>
      <c r="E207" s="39">
        <v>0.51901293501693868</v>
      </c>
      <c r="F207" s="39">
        <v>0.88125841271103911</v>
      </c>
      <c r="G207" s="76" t="str">
        <f t="shared" si="3"/>
        <v>88,1258412711039*</v>
      </c>
      <c r="H207" s="60"/>
      <c r="M207" s="60"/>
      <c r="N207" s="60"/>
      <c r="O207" s="60"/>
    </row>
    <row r="208" spans="1:15" x14ac:dyDescent="0.25">
      <c r="A208" s="67" t="s">
        <v>194</v>
      </c>
      <c r="B208" s="67">
        <v>1543</v>
      </c>
      <c r="C208" s="67">
        <v>715</v>
      </c>
      <c r="D208" s="68">
        <v>0.46338302009073234</v>
      </c>
      <c r="E208" s="68">
        <v>0.46727982718511135</v>
      </c>
      <c r="F208" s="68">
        <v>0.99166065627559119</v>
      </c>
      <c r="G208" s="76" t="str">
        <f t="shared" si="3"/>
        <v>99,1660656275591*</v>
      </c>
      <c r="H208" s="60"/>
      <c r="M208" s="60"/>
      <c r="N208" s="60"/>
      <c r="O208" s="60"/>
    </row>
    <row r="209" spans="1:15" x14ac:dyDescent="0.25">
      <c r="A209" s="61" t="s">
        <v>195</v>
      </c>
      <c r="B209" s="61">
        <v>1553</v>
      </c>
      <c r="C209" s="61">
        <v>738</v>
      </c>
      <c r="D209" s="39">
        <v>0.47520927237604638</v>
      </c>
      <c r="E209" s="39">
        <v>0.44664681864579792</v>
      </c>
      <c r="F209" s="39">
        <v>1.0639486335464066</v>
      </c>
      <c r="G209" s="76">
        <f t="shared" si="3"/>
        <v>106.39486335464066</v>
      </c>
      <c r="H209" s="60"/>
      <c r="M209" s="60"/>
      <c r="N209" s="60"/>
      <c r="O209" s="60"/>
    </row>
    <row r="210" spans="1:15" x14ac:dyDescent="0.25">
      <c r="A210" s="67" t="s">
        <v>196</v>
      </c>
      <c r="B210" s="67">
        <v>1560</v>
      </c>
      <c r="C210" s="67">
        <v>905</v>
      </c>
      <c r="D210" s="68">
        <v>0.58012820512820518</v>
      </c>
      <c r="E210" s="68">
        <v>0.53682104599873981</v>
      </c>
      <c r="F210" s="68">
        <v>1.080673363036454</v>
      </c>
      <c r="G210" s="76">
        <f t="shared" si="3"/>
        <v>108.0673363036454</v>
      </c>
      <c r="H210" s="60"/>
      <c r="M210" s="60"/>
      <c r="N210" s="60"/>
      <c r="O210" s="60"/>
    </row>
    <row r="211" spans="1:15" x14ac:dyDescent="0.25">
      <c r="A211" s="61" t="s">
        <v>197</v>
      </c>
      <c r="B211" s="61">
        <v>1572</v>
      </c>
      <c r="C211" s="61">
        <v>888</v>
      </c>
      <c r="D211" s="39">
        <v>0.56488549618320616</v>
      </c>
      <c r="E211" s="39">
        <v>0.54175577156743626</v>
      </c>
      <c r="F211" s="39">
        <v>1.0426940068378963</v>
      </c>
      <c r="G211" s="76">
        <f t="shared" si="3"/>
        <v>104.26940068378963</v>
      </c>
      <c r="H211" s="60"/>
      <c r="M211" s="60"/>
      <c r="N211" s="60"/>
      <c r="O211" s="60"/>
    </row>
    <row r="212" spans="1:15" x14ac:dyDescent="0.25">
      <c r="A212" s="67" t="s">
        <v>198</v>
      </c>
      <c r="B212" s="67">
        <v>2226</v>
      </c>
      <c r="C212" s="67">
        <v>1028</v>
      </c>
      <c r="D212" s="68">
        <v>0.46181491464510332</v>
      </c>
      <c r="E212" s="68">
        <v>0.57185633001422476</v>
      </c>
      <c r="F212" s="68">
        <v>0.80757157070136099</v>
      </c>
      <c r="G212" s="76" t="str">
        <f t="shared" si="3"/>
        <v>80,7571570701361*</v>
      </c>
      <c r="H212" s="60"/>
      <c r="M212" s="60"/>
      <c r="N212" s="60"/>
      <c r="O212" s="60"/>
    </row>
    <row r="213" spans="1:15" x14ac:dyDescent="0.25">
      <c r="A213" s="61" t="s">
        <v>210</v>
      </c>
      <c r="B213" s="61">
        <v>1311</v>
      </c>
      <c r="C213" s="61">
        <v>561</v>
      </c>
      <c r="D213" s="39">
        <v>0.42791762013729978</v>
      </c>
      <c r="E213" s="39">
        <v>0.39473199870842751</v>
      </c>
      <c r="F213" s="39">
        <v>1.084071272502499</v>
      </c>
      <c r="G213" s="76">
        <f t="shared" si="3"/>
        <v>108.4071272502499</v>
      </c>
      <c r="H213" s="60"/>
      <c r="M213" s="60"/>
      <c r="N213" s="60"/>
      <c r="O213" s="60"/>
    </row>
    <row r="214" spans="1:15" x14ac:dyDescent="0.25">
      <c r="A214" s="67" t="s">
        <v>211</v>
      </c>
      <c r="B214" s="67">
        <v>1163</v>
      </c>
      <c r="C214" s="67">
        <v>580</v>
      </c>
      <c r="D214" s="68">
        <v>0.49871023215821153</v>
      </c>
      <c r="E214" s="68">
        <v>0.39413525498891355</v>
      </c>
      <c r="F214" s="68">
        <v>1.2653276403102776</v>
      </c>
      <c r="G214" s="76">
        <f t="shared" si="3"/>
        <v>126.53276403102775</v>
      </c>
      <c r="H214" s="60"/>
      <c r="M214" s="60"/>
      <c r="N214" s="60"/>
      <c r="O214" s="60"/>
    </row>
    <row r="215" spans="1:15" x14ac:dyDescent="0.25">
      <c r="A215" s="61" t="s">
        <v>212</v>
      </c>
      <c r="B215" s="61">
        <v>1813</v>
      </c>
      <c r="C215" s="61">
        <v>795</v>
      </c>
      <c r="D215" s="39">
        <v>0.43849972421400996</v>
      </c>
      <c r="E215" s="39">
        <v>0.48088545591559911</v>
      </c>
      <c r="F215" s="39">
        <v>0.91185898600138093</v>
      </c>
      <c r="G215" s="76" t="str">
        <f t="shared" si="3"/>
        <v>91,1858986001381*</v>
      </c>
      <c r="H215" s="60"/>
      <c r="M215" s="60"/>
      <c r="N215" s="60"/>
      <c r="O215" s="60"/>
    </row>
    <row r="216" spans="1:15" x14ac:dyDescent="0.25">
      <c r="A216" s="67" t="s">
        <v>213</v>
      </c>
      <c r="B216" s="67">
        <v>1694</v>
      </c>
      <c r="C216" s="67">
        <v>833</v>
      </c>
      <c r="D216" s="68">
        <v>0.49173553719008267</v>
      </c>
      <c r="E216" s="68">
        <v>0.4526972509817922</v>
      </c>
      <c r="F216" s="68">
        <v>1.0862348647437681</v>
      </c>
      <c r="G216" s="76">
        <f t="shared" si="3"/>
        <v>108.6234864743768</v>
      </c>
      <c r="H216" s="60"/>
      <c r="M216" s="60"/>
      <c r="N216" s="60"/>
      <c r="O216" s="60"/>
    </row>
    <row r="217" spans="1:15" x14ac:dyDescent="0.25">
      <c r="A217" s="61" t="s">
        <v>214</v>
      </c>
      <c r="B217" s="61">
        <v>1536</v>
      </c>
      <c r="C217" s="61">
        <v>710</v>
      </c>
      <c r="D217" s="39">
        <v>0.46223958333333331</v>
      </c>
      <c r="E217" s="39">
        <v>0.59105388272583204</v>
      </c>
      <c r="F217" s="39">
        <v>0.78205997260616777</v>
      </c>
      <c r="G217" s="76" t="str">
        <f t="shared" si="3"/>
        <v>78,2059972606168*</v>
      </c>
      <c r="H217" s="60"/>
      <c r="M217" s="60"/>
      <c r="N217" s="60"/>
      <c r="O217" s="60"/>
    </row>
    <row r="218" spans="1:15" x14ac:dyDescent="0.25">
      <c r="A218" s="67" t="s">
        <v>215</v>
      </c>
      <c r="B218" s="67">
        <v>1462</v>
      </c>
      <c r="C218" s="67">
        <v>792</v>
      </c>
      <c r="D218" s="68">
        <v>0.54172366621067036</v>
      </c>
      <c r="E218" s="68">
        <v>0.63723287184948529</v>
      </c>
      <c r="F218" s="68">
        <v>0.85011883432564939</v>
      </c>
      <c r="G218" s="76" t="str">
        <f t="shared" si="3"/>
        <v>85,0118834325649*</v>
      </c>
      <c r="H218" s="60"/>
      <c r="M218" s="60"/>
      <c r="N218" s="60"/>
      <c r="O218" s="60"/>
    </row>
    <row r="219" spans="1:15" ht="15" thickBot="1" x14ac:dyDescent="0.3">
      <c r="A219" s="65" t="s">
        <v>246</v>
      </c>
      <c r="B219" s="65">
        <v>368442</v>
      </c>
      <c r="C219" s="65">
        <v>172070</v>
      </c>
      <c r="D219" s="71">
        <v>0.46702058940077407</v>
      </c>
      <c r="E219" s="71">
        <v>0.47940747136605105</v>
      </c>
      <c r="F219" s="71">
        <v>0.97416210070739806</v>
      </c>
      <c r="G219" s="101" t="str">
        <f t="shared" si="3"/>
        <v>97,4162100707398*</v>
      </c>
    </row>
  </sheetData>
  <autoFilter ref="A1:G219" xr:uid="{00000000-0009-0000-0000-000004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19"/>
  <sheetViews>
    <sheetView workbookViewId="0">
      <selection activeCell="B2" sqref="B2:G219"/>
    </sheetView>
  </sheetViews>
  <sheetFormatPr defaultColWidth="9.1796875" defaultRowHeight="14.5" x14ac:dyDescent="0.25"/>
  <cols>
    <col min="1" max="1" width="29.81640625" style="57" bestFit="1" customWidth="1"/>
    <col min="2" max="3" width="13.7265625" style="57" customWidth="1"/>
    <col min="4" max="4" width="17.81640625" style="58" customWidth="1"/>
    <col min="5" max="5" width="14" style="57" customWidth="1"/>
    <col min="6" max="7" width="13.7265625" style="57" customWidth="1"/>
    <col min="8" max="8" width="13.7265625" style="64" customWidth="1"/>
    <col min="9" max="9" width="14.81640625" style="64" customWidth="1"/>
    <col min="10" max="12" width="9.1796875" style="57"/>
    <col min="13" max="13" width="42.1796875" style="57" bestFit="1" customWidth="1"/>
    <col min="14" max="16384" width="9.1796875" style="57"/>
  </cols>
  <sheetData>
    <row r="1" spans="1:13" ht="39.5" thickBot="1" x14ac:dyDescent="0.3">
      <c r="A1" s="102" t="s">
        <v>230</v>
      </c>
      <c r="B1" s="102" t="s">
        <v>241</v>
      </c>
      <c r="C1" s="102" t="s">
        <v>242</v>
      </c>
      <c r="D1" s="102" t="s">
        <v>243</v>
      </c>
      <c r="E1" s="102" t="s">
        <v>244</v>
      </c>
      <c r="F1" s="102" t="s">
        <v>245</v>
      </c>
      <c r="G1" s="102" t="s">
        <v>240</v>
      </c>
      <c r="H1" s="103" t="s">
        <v>294</v>
      </c>
      <c r="I1" s="102" t="s">
        <v>295</v>
      </c>
    </row>
    <row r="2" spans="1:13" x14ac:dyDescent="0.25">
      <c r="A2" s="57" t="s">
        <v>4</v>
      </c>
      <c r="B2" s="59">
        <v>3931</v>
      </c>
      <c r="C2" s="59">
        <v>1699</v>
      </c>
      <c r="D2" s="63">
        <v>0.30177619893428065</v>
      </c>
      <c r="E2" s="64">
        <v>0.30092024539877299</v>
      </c>
      <c r="F2" s="64">
        <v>0.30295358649789028</v>
      </c>
      <c r="G2" s="63">
        <v>0.70301422951764936</v>
      </c>
      <c r="I2" s="64">
        <f>H2-0.005</f>
        <v>-5.0000000000000001E-3</v>
      </c>
      <c r="M2" s="60"/>
    </row>
    <row r="3" spans="1:13" x14ac:dyDescent="0.25">
      <c r="A3" s="111" t="s">
        <v>5</v>
      </c>
      <c r="B3" s="114">
        <v>4442</v>
      </c>
      <c r="C3" s="114">
        <v>3141</v>
      </c>
      <c r="D3" s="115">
        <v>0.41421600949492288</v>
      </c>
      <c r="E3" s="116">
        <v>0.39672293942403175</v>
      </c>
      <c r="F3" s="116">
        <v>0.43403656821378339</v>
      </c>
      <c r="G3" s="115">
        <v>0.96590387822599144</v>
      </c>
      <c r="H3" s="116"/>
      <c r="I3" s="116">
        <f t="shared" ref="I3:I66" si="0">H3-0.005</f>
        <v>-5.0000000000000001E-3</v>
      </c>
      <c r="M3" s="60"/>
    </row>
    <row r="4" spans="1:13" x14ac:dyDescent="0.25">
      <c r="A4" s="57" t="s">
        <v>6</v>
      </c>
      <c r="B4" s="59">
        <v>4679</v>
      </c>
      <c r="C4" s="59">
        <v>2256</v>
      </c>
      <c r="D4" s="63">
        <v>0.32530641672674837</v>
      </c>
      <c r="E4" s="64">
        <v>0.32681840672934193</v>
      </c>
      <c r="F4" s="64">
        <v>0.32319391634980987</v>
      </c>
      <c r="G4" s="63">
        <v>1.1877300992336244</v>
      </c>
      <c r="I4" s="64">
        <f t="shared" si="0"/>
        <v>-5.0000000000000001E-3</v>
      </c>
      <c r="M4" s="60"/>
    </row>
    <row r="5" spans="1:13" x14ac:dyDescent="0.25">
      <c r="A5" s="111" t="s">
        <v>7</v>
      </c>
      <c r="B5" s="114">
        <v>5693</v>
      </c>
      <c r="C5" s="114">
        <v>2128</v>
      </c>
      <c r="D5" s="115">
        <v>0.27208796829049992</v>
      </c>
      <c r="E5" s="116">
        <v>0.29129206267659902</v>
      </c>
      <c r="F5" s="116">
        <v>0.2530549898167006</v>
      </c>
      <c r="G5" s="115">
        <v>1.1905979174910963</v>
      </c>
      <c r="H5" s="116"/>
      <c r="I5" s="116">
        <f t="shared" si="0"/>
        <v>-5.0000000000000001E-3</v>
      </c>
      <c r="M5" s="60"/>
    </row>
    <row r="6" spans="1:13" x14ac:dyDescent="0.25">
      <c r="A6" s="57" t="s">
        <v>8</v>
      </c>
      <c r="B6" s="59">
        <v>4409</v>
      </c>
      <c r="C6" s="59">
        <v>1669</v>
      </c>
      <c r="D6" s="63">
        <v>0.27459690687726224</v>
      </c>
      <c r="E6" s="64">
        <v>0.30305343511450383</v>
      </c>
      <c r="F6" s="64">
        <v>0.22253258845437615</v>
      </c>
      <c r="G6" s="63">
        <v>1.0319817735526817</v>
      </c>
      <c r="I6" s="64">
        <f t="shared" si="0"/>
        <v>-5.0000000000000001E-3</v>
      </c>
      <c r="M6" s="60"/>
    </row>
    <row r="7" spans="1:13" x14ac:dyDescent="0.25">
      <c r="A7" s="111" t="s">
        <v>9</v>
      </c>
      <c r="B7" s="114">
        <v>5492</v>
      </c>
      <c r="C7" s="114">
        <v>2120</v>
      </c>
      <c r="D7" s="115">
        <v>0.27850761954808195</v>
      </c>
      <c r="E7" s="116">
        <v>0.34627901931004557</v>
      </c>
      <c r="F7" s="116">
        <v>0.1744921744921745</v>
      </c>
      <c r="G7" s="115">
        <v>1.4547623125809226</v>
      </c>
      <c r="H7" s="116"/>
      <c r="I7" s="116">
        <f t="shared" si="0"/>
        <v>-5.0000000000000001E-3</v>
      </c>
      <c r="M7" s="60"/>
    </row>
    <row r="8" spans="1:13" x14ac:dyDescent="0.25">
      <c r="A8" s="57" t="s">
        <v>10</v>
      </c>
      <c r="B8" s="59">
        <v>2494</v>
      </c>
      <c r="C8" s="59">
        <v>1233</v>
      </c>
      <c r="D8" s="63">
        <v>0.33082908505500402</v>
      </c>
      <c r="E8" s="64">
        <v>0.35271687321258344</v>
      </c>
      <c r="F8" s="64">
        <v>0.30263965623081646</v>
      </c>
      <c r="G8" s="63">
        <v>0.72154662348334708</v>
      </c>
      <c r="I8" s="64">
        <f t="shared" si="0"/>
        <v>-5.0000000000000001E-3</v>
      </c>
      <c r="M8" s="60"/>
    </row>
    <row r="9" spans="1:13" x14ac:dyDescent="0.25">
      <c r="A9" s="111" t="s">
        <v>11</v>
      </c>
      <c r="B9" s="114">
        <v>6612</v>
      </c>
      <c r="C9" s="114">
        <v>5334</v>
      </c>
      <c r="D9" s="115">
        <v>0.44650929181315924</v>
      </c>
      <c r="E9" s="116">
        <v>0.48231983359843389</v>
      </c>
      <c r="F9" s="116">
        <v>0.36893718526371588</v>
      </c>
      <c r="G9" s="115">
        <v>1.0726769687892734</v>
      </c>
      <c r="H9" s="116"/>
      <c r="I9" s="116">
        <f t="shared" si="0"/>
        <v>-5.0000000000000001E-3</v>
      </c>
      <c r="M9" s="60"/>
    </row>
    <row r="10" spans="1:13" x14ac:dyDescent="0.25">
      <c r="A10" s="57" t="s">
        <v>12</v>
      </c>
      <c r="B10" s="59">
        <v>2714</v>
      </c>
      <c r="C10" s="59">
        <v>796</v>
      </c>
      <c r="D10" s="63">
        <v>0.22678062678062677</v>
      </c>
      <c r="E10" s="64">
        <v>0.19322392800423505</v>
      </c>
      <c r="F10" s="64">
        <v>0.26588525601480567</v>
      </c>
      <c r="G10" s="63">
        <v>0.72016648843858599</v>
      </c>
      <c r="I10" s="64">
        <f t="shared" si="0"/>
        <v>-5.0000000000000001E-3</v>
      </c>
      <c r="M10" s="60"/>
    </row>
    <row r="11" spans="1:13" x14ac:dyDescent="0.25">
      <c r="A11" s="111" t="s">
        <v>13</v>
      </c>
      <c r="B11" s="114">
        <v>3171</v>
      </c>
      <c r="C11" s="114">
        <v>734</v>
      </c>
      <c r="D11" s="115">
        <v>0.1879641485275288</v>
      </c>
      <c r="E11" s="116">
        <v>0.19787131107885825</v>
      </c>
      <c r="F11" s="116">
        <v>0.17682263329706202</v>
      </c>
      <c r="G11" s="115">
        <v>1.207799531585946</v>
      </c>
      <c r="H11" s="116"/>
      <c r="I11" s="116">
        <f t="shared" si="0"/>
        <v>-5.0000000000000001E-3</v>
      </c>
      <c r="M11" s="60"/>
    </row>
    <row r="12" spans="1:13" x14ac:dyDescent="0.25">
      <c r="A12" s="57" t="s">
        <v>14</v>
      </c>
      <c r="B12" s="59">
        <v>5459</v>
      </c>
      <c r="C12" s="59">
        <v>1936</v>
      </c>
      <c r="D12" s="63">
        <v>0.26179851250845165</v>
      </c>
      <c r="E12" s="64">
        <v>0.2813852813852814</v>
      </c>
      <c r="F12" s="64">
        <v>0.23663886314488725</v>
      </c>
      <c r="G12" s="63">
        <v>1.1105489844705672</v>
      </c>
      <c r="I12" s="64">
        <f t="shared" si="0"/>
        <v>-5.0000000000000001E-3</v>
      </c>
      <c r="M12" s="60"/>
    </row>
    <row r="13" spans="1:13" x14ac:dyDescent="0.25">
      <c r="A13" s="111" t="s">
        <v>15</v>
      </c>
      <c r="B13" s="114">
        <v>5490</v>
      </c>
      <c r="C13" s="114">
        <v>2120</v>
      </c>
      <c r="D13" s="115">
        <v>0.27858081471747698</v>
      </c>
      <c r="E13" s="116">
        <v>0.29245947850599013</v>
      </c>
      <c r="F13" s="116">
        <v>0.26096033402922758</v>
      </c>
      <c r="G13" s="115">
        <v>1.0012680702787844</v>
      </c>
      <c r="H13" s="116"/>
      <c r="I13" s="116">
        <f t="shared" si="0"/>
        <v>-5.0000000000000001E-3</v>
      </c>
      <c r="M13" s="60"/>
    </row>
    <row r="14" spans="1:13" x14ac:dyDescent="0.25">
      <c r="A14" s="57" t="s">
        <v>16</v>
      </c>
      <c r="B14" s="59">
        <v>2082</v>
      </c>
      <c r="C14" s="59">
        <v>900</v>
      </c>
      <c r="D14" s="63">
        <v>0.30181086519114686</v>
      </c>
      <c r="E14" s="64">
        <v>0.27820069204152248</v>
      </c>
      <c r="F14" s="64">
        <v>0.32400780741704621</v>
      </c>
      <c r="G14" s="63">
        <v>0.84240993300320433</v>
      </c>
      <c r="I14" s="64">
        <f t="shared" si="0"/>
        <v>-5.0000000000000001E-3</v>
      </c>
      <c r="M14" s="60"/>
    </row>
    <row r="15" spans="1:13" x14ac:dyDescent="0.25">
      <c r="A15" s="111" t="s">
        <v>17</v>
      </c>
      <c r="B15" s="114">
        <v>2134</v>
      </c>
      <c r="C15" s="114">
        <v>1128</v>
      </c>
      <c r="D15" s="115">
        <v>0.34580012262415694</v>
      </c>
      <c r="E15" s="116">
        <v>0.34147909967845658</v>
      </c>
      <c r="F15" s="116">
        <v>0.34973637961335674</v>
      </c>
      <c r="G15" s="115">
        <v>0.89891358245814745</v>
      </c>
      <c r="H15" s="116"/>
      <c r="I15" s="116">
        <f t="shared" si="0"/>
        <v>-5.0000000000000001E-3</v>
      </c>
      <c r="M15" s="60"/>
    </row>
    <row r="16" spans="1:13" x14ac:dyDescent="0.25">
      <c r="A16" s="57" t="s">
        <v>18</v>
      </c>
      <c r="B16" s="59">
        <v>2035</v>
      </c>
      <c r="C16" s="59">
        <v>1450</v>
      </c>
      <c r="D16" s="63">
        <v>0.41606886657101866</v>
      </c>
      <c r="E16" s="64">
        <v>0.46469248291571752</v>
      </c>
      <c r="F16" s="64">
        <v>0.36668594563331408</v>
      </c>
      <c r="G16" s="63">
        <v>0.86777261829208086</v>
      </c>
      <c r="I16" s="64">
        <f t="shared" si="0"/>
        <v>-5.0000000000000001E-3</v>
      </c>
      <c r="M16" s="60"/>
    </row>
    <row r="17" spans="1:13" x14ac:dyDescent="0.25">
      <c r="A17" s="111" t="s">
        <v>19</v>
      </c>
      <c r="B17" s="114">
        <v>2525</v>
      </c>
      <c r="C17" s="114">
        <v>1090</v>
      </c>
      <c r="D17" s="115">
        <v>0.30152143845089902</v>
      </c>
      <c r="E17" s="116">
        <v>0.27277599142550912</v>
      </c>
      <c r="F17" s="116">
        <v>0.33218982275586051</v>
      </c>
      <c r="G17" s="115">
        <v>0.78535745677714031</v>
      </c>
      <c r="H17" s="116"/>
      <c r="I17" s="116">
        <f t="shared" si="0"/>
        <v>-5.0000000000000001E-3</v>
      </c>
      <c r="M17" s="60"/>
    </row>
    <row r="18" spans="1:13" x14ac:dyDescent="0.25">
      <c r="A18" s="57" t="s">
        <v>20</v>
      </c>
      <c r="B18" s="59">
        <v>2626</v>
      </c>
      <c r="C18" s="59">
        <v>994</v>
      </c>
      <c r="D18" s="63">
        <v>0.27458563535911601</v>
      </c>
      <c r="E18" s="64">
        <v>0.28542199488491049</v>
      </c>
      <c r="F18" s="64">
        <v>0.26186186186186189</v>
      </c>
      <c r="G18" s="63">
        <v>0.89339074667842189</v>
      </c>
      <c r="I18" s="64">
        <f t="shared" si="0"/>
        <v>-5.0000000000000001E-3</v>
      </c>
      <c r="M18" s="60"/>
    </row>
    <row r="19" spans="1:13" x14ac:dyDescent="0.25">
      <c r="A19" s="111" t="s">
        <v>21</v>
      </c>
      <c r="B19" s="114">
        <v>2875</v>
      </c>
      <c r="C19" s="114">
        <v>1146</v>
      </c>
      <c r="D19" s="115">
        <v>0.28500373041531957</v>
      </c>
      <c r="E19" s="116">
        <v>0.2834683182467842</v>
      </c>
      <c r="F19" s="116">
        <v>0.28668054110301772</v>
      </c>
      <c r="G19" s="115">
        <v>1.183862435843881</v>
      </c>
      <c r="H19" s="116"/>
      <c r="I19" s="116">
        <f t="shared" si="0"/>
        <v>-5.0000000000000001E-3</v>
      </c>
      <c r="M19" s="60"/>
    </row>
    <row r="20" spans="1:13" x14ac:dyDescent="0.25">
      <c r="A20" s="57" t="s">
        <v>22</v>
      </c>
      <c r="B20" s="59">
        <v>2412</v>
      </c>
      <c r="C20" s="59">
        <v>1162</v>
      </c>
      <c r="D20" s="63">
        <v>0.32512590934527141</v>
      </c>
      <c r="E20" s="64">
        <v>0.30080482897384309</v>
      </c>
      <c r="F20" s="64">
        <v>0.35561160151324084</v>
      </c>
      <c r="G20" s="63">
        <v>0.96236985367302164</v>
      </c>
      <c r="I20" s="64">
        <f t="shared" si="0"/>
        <v>-5.0000000000000001E-3</v>
      </c>
      <c r="M20" s="60"/>
    </row>
    <row r="21" spans="1:13" x14ac:dyDescent="0.25">
      <c r="A21" s="111" t="s">
        <v>256</v>
      </c>
      <c r="B21" s="114">
        <v>5655</v>
      </c>
      <c r="C21" s="114">
        <v>3723</v>
      </c>
      <c r="D21" s="115">
        <v>0.39699296225207936</v>
      </c>
      <c r="E21" s="116">
        <v>0.34474551446356644</v>
      </c>
      <c r="F21" s="116">
        <v>0.46986721144024512</v>
      </c>
      <c r="G21" s="115">
        <v>1.0796058312404508</v>
      </c>
      <c r="H21" s="116"/>
      <c r="I21" s="116">
        <f t="shared" si="0"/>
        <v>-5.0000000000000001E-3</v>
      </c>
      <c r="M21" s="60"/>
    </row>
    <row r="22" spans="1:13" x14ac:dyDescent="0.25">
      <c r="A22" s="57" t="s">
        <v>23</v>
      </c>
      <c r="B22" s="59">
        <v>3083</v>
      </c>
      <c r="C22" s="59">
        <v>1304</v>
      </c>
      <c r="D22" s="63">
        <v>0.29724185092318212</v>
      </c>
      <c r="E22" s="64">
        <v>0.27411873840445267</v>
      </c>
      <c r="F22" s="64">
        <v>0.31958762886597936</v>
      </c>
      <c r="G22" s="63">
        <v>1.0136449796281553</v>
      </c>
      <c r="I22" s="64">
        <f t="shared" si="0"/>
        <v>-5.0000000000000001E-3</v>
      </c>
      <c r="M22" s="60"/>
    </row>
    <row r="23" spans="1:13" x14ac:dyDescent="0.25">
      <c r="A23" s="111" t="s">
        <v>24</v>
      </c>
      <c r="B23" s="114">
        <v>2618</v>
      </c>
      <c r="C23" s="114">
        <v>1670</v>
      </c>
      <c r="D23" s="115">
        <v>0.38945895522388058</v>
      </c>
      <c r="E23" s="116">
        <v>0.31991341991341993</v>
      </c>
      <c r="F23" s="116">
        <v>0.47067745197168859</v>
      </c>
      <c r="G23" s="115">
        <v>0.79211432115847991</v>
      </c>
      <c r="H23" s="116"/>
      <c r="I23" s="116">
        <f t="shared" si="0"/>
        <v>-5.0000000000000001E-3</v>
      </c>
      <c r="M23" s="60"/>
    </row>
    <row r="24" spans="1:13" x14ac:dyDescent="0.25">
      <c r="A24" s="57" t="s">
        <v>25</v>
      </c>
      <c r="B24" s="59">
        <v>2632</v>
      </c>
      <c r="C24" s="59">
        <v>1688</v>
      </c>
      <c r="D24" s="63">
        <v>0.39074074074074072</v>
      </c>
      <c r="E24" s="64">
        <v>0.36542318491776976</v>
      </c>
      <c r="F24" s="64">
        <v>0.42528735632183906</v>
      </c>
      <c r="G24" s="63">
        <v>0.65312569967634659</v>
      </c>
      <c r="I24" s="64">
        <f t="shared" si="0"/>
        <v>-5.0000000000000001E-3</v>
      </c>
      <c r="M24" s="60"/>
    </row>
    <row r="25" spans="1:13" x14ac:dyDescent="0.25">
      <c r="A25" s="111" t="s">
        <v>26</v>
      </c>
      <c r="B25" s="114">
        <v>3053</v>
      </c>
      <c r="C25" s="114">
        <v>1738</v>
      </c>
      <c r="D25" s="115">
        <v>0.36276351492381548</v>
      </c>
      <c r="E25" s="116">
        <v>0.35066981875492514</v>
      </c>
      <c r="F25" s="116">
        <v>0.37638703950288505</v>
      </c>
      <c r="G25" s="115">
        <v>0.80489727980621806</v>
      </c>
      <c r="H25" s="116"/>
      <c r="I25" s="116">
        <f t="shared" si="0"/>
        <v>-5.0000000000000001E-3</v>
      </c>
      <c r="M25" s="60"/>
    </row>
    <row r="26" spans="1:13" x14ac:dyDescent="0.25">
      <c r="A26" s="57" t="s">
        <v>27</v>
      </c>
      <c r="B26" s="59">
        <v>3307</v>
      </c>
      <c r="C26" s="59">
        <v>2225</v>
      </c>
      <c r="D26" s="63">
        <v>0.40220535068691249</v>
      </c>
      <c r="E26" s="64">
        <v>0.28625314333612739</v>
      </c>
      <c r="F26" s="64">
        <v>0.49014621741894471</v>
      </c>
      <c r="G26" s="63">
        <v>0.9635296428441843</v>
      </c>
      <c r="I26" s="64">
        <f t="shared" si="0"/>
        <v>-5.0000000000000001E-3</v>
      </c>
      <c r="M26" s="60"/>
    </row>
    <row r="27" spans="1:13" x14ac:dyDescent="0.25">
      <c r="A27" s="111" t="s">
        <v>28</v>
      </c>
      <c r="B27" s="114">
        <v>2898</v>
      </c>
      <c r="C27" s="114">
        <v>1692</v>
      </c>
      <c r="D27" s="115">
        <v>0.36862745098039218</v>
      </c>
      <c r="E27" s="116">
        <v>0.41691729323308269</v>
      </c>
      <c r="F27" s="116">
        <v>0.3020725388601036</v>
      </c>
      <c r="G27" s="115">
        <v>0.73631098792979255</v>
      </c>
      <c r="H27" s="116"/>
      <c r="I27" s="116">
        <f t="shared" si="0"/>
        <v>-5.0000000000000001E-3</v>
      </c>
      <c r="M27" s="60"/>
    </row>
    <row r="28" spans="1:13" x14ac:dyDescent="0.25">
      <c r="A28" s="57" t="s">
        <v>38</v>
      </c>
      <c r="B28" s="59">
        <v>4418</v>
      </c>
      <c r="C28" s="59">
        <v>2570</v>
      </c>
      <c r="D28" s="63">
        <v>0.36777332570120208</v>
      </c>
      <c r="E28" s="64">
        <v>0.29930743751881961</v>
      </c>
      <c r="F28" s="64">
        <v>0.42977911098991001</v>
      </c>
      <c r="G28" s="63">
        <v>1.2125844065127689</v>
      </c>
      <c r="I28" s="64">
        <f t="shared" si="0"/>
        <v>-5.0000000000000001E-3</v>
      </c>
      <c r="M28" s="60"/>
    </row>
    <row r="29" spans="1:13" x14ac:dyDescent="0.25">
      <c r="A29" s="111" t="s">
        <v>39</v>
      </c>
      <c r="B29" s="114">
        <v>4013</v>
      </c>
      <c r="C29" s="114">
        <v>1508</v>
      </c>
      <c r="D29" s="115">
        <v>0.27313892410795143</v>
      </c>
      <c r="E29" s="116">
        <v>0.27411842980705259</v>
      </c>
      <c r="F29" s="116">
        <v>0.27196819085487078</v>
      </c>
      <c r="G29" s="115">
        <v>0.95217988140815268</v>
      </c>
      <c r="H29" s="116"/>
      <c r="I29" s="116">
        <f t="shared" si="0"/>
        <v>-5.0000000000000001E-3</v>
      </c>
      <c r="M29" s="60"/>
    </row>
    <row r="30" spans="1:13" x14ac:dyDescent="0.25">
      <c r="A30" s="57" t="s">
        <v>40</v>
      </c>
      <c r="B30" s="59">
        <v>3326</v>
      </c>
      <c r="C30" s="59">
        <v>2764</v>
      </c>
      <c r="D30" s="63">
        <v>0.45385878489326764</v>
      </c>
      <c r="E30" s="64">
        <v>0.38008325328210052</v>
      </c>
      <c r="F30" s="64">
        <v>0.53151331311088645</v>
      </c>
      <c r="G30" s="63">
        <v>0.84662778805742178</v>
      </c>
      <c r="I30" s="64">
        <f t="shared" si="0"/>
        <v>-5.0000000000000001E-3</v>
      </c>
      <c r="M30" s="60"/>
    </row>
    <row r="31" spans="1:13" x14ac:dyDescent="0.25">
      <c r="A31" s="111" t="s">
        <v>41</v>
      </c>
      <c r="B31" s="114">
        <v>3042</v>
      </c>
      <c r="C31" s="114">
        <v>2511</v>
      </c>
      <c r="D31" s="115">
        <v>0.45218800648298219</v>
      </c>
      <c r="E31" s="116">
        <v>0.506140350877193</v>
      </c>
      <c r="F31" s="116">
        <v>0.36568213783403658</v>
      </c>
      <c r="G31" s="115">
        <v>0.78527368075112047</v>
      </c>
      <c r="H31" s="116"/>
      <c r="I31" s="116">
        <f t="shared" si="0"/>
        <v>-5.0000000000000001E-3</v>
      </c>
      <c r="M31" s="60"/>
    </row>
    <row r="32" spans="1:13" x14ac:dyDescent="0.25">
      <c r="A32" s="57" t="s">
        <v>29</v>
      </c>
      <c r="B32" s="59">
        <v>4418</v>
      </c>
      <c r="C32" s="59">
        <v>3658</v>
      </c>
      <c r="D32" s="63">
        <v>0.4529470034670629</v>
      </c>
      <c r="E32" s="64">
        <v>0.32142857142857145</v>
      </c>
      <c r="F32" s="64">
        <v>0.57029053420805997</v>
      </c>
      <c r="G32" s="63">
        <v>1.286969080432564</v>
      </c>
      <c r="I32" s="64">
        <f t="shared" si="0"/>
        <v>-5.0000000000000001E-3</v>
      </c>
      <c r="M32" s="60"/>
    </row>
    <row r="33" spans="1:13" x14ac:dyDescent="0.25">
      <c r="A33" s="111" t="s">
        <v>30</v>
      </c>
      <c r="B33" s="114">
        <v>3617</v>
      </c>
      <c r="C33" s="114">
        <v>2456</v>
      </c>
      <c r="D33" s="115">
        <v>0.40441297546517374</v>
      </c>
      <c r="E33" s="116">
        <v>0.40409285277947465</v>
      </c>
      <c r="F33" s="116">
        <v>0.4047874240800286</v>
      </c>
      <c r="G33" s="115">
        <v>0.80319757375364775</v>
      </c>
      <c r="H33" s="116"/>
      <c r="I33" s="116">
        <f t="shared" si="0"/>
        <v>-5.0000000000000001E-3</v>
      </c>
      <c r="M33" s="60"/>
    </row>
    <row r="34" spans="1:13" x14ac:dyDescent="0.25">
      <c r="A34" s="57" t="s">
        <v>31</v>
      </c>
      <c r="B34" s="59">
        <v>3951</v>
      </c>
      <c r="C34" s="59">
        <v>2125</v>
      </c>
      <c r="D34" s="63">
        <v>0.34973666886109284</v>
      </c>
      <c r="E34" s="64">
        <v>0.29917184265010349</v>
      </c>
      <c r="F34" s="64">
        <v>0.39584644430459409</v>
      </c>
      <c r="G34" s="63">
        <v>0.89468740846886874</v>
      </c>
      <c r="I34" s="64">
        <f t="shared" si="0"/>
        <v>-5.0000000000000001E-3</v>
      </c>
      <c r="M34" s="60"/>
    </row>
    <row r="35" spans="1:13" x14ac:dyDescent="0.25">
      <c r="A35" s="111" t="s">
        <v>32</v>
      </c>
      <c r="B35" s="114">
        <v>4971</v>
      </c>
      <c r="C35" s="114">
        <v>2159</v>
      </c>
      <c r="D35" s="115">
        <v>0.30280504908835904</v>
      </c>
      <c r="E35" s="116">
        <v>0.2099125364431487</v>
      </c>
      <c r="F35" s="116">
        <v>0.37373237694781103</v>
      </c>
      <c r="G35" s="115">
        <v>1.4433272410253917</v>
      </c>
      <c r="H35" s="116"/>
      <c r="I35" s="116">
        <f t="shared" si="0"/>
        <v>-5.0000000000000001E-3</v>
      </c>
      <c r="M35" s="60"/>
    </row>
    <row r="36" spans="1:13" x14ac:dyDescent="0.25">
      <c r="A36" s="57" t="s">
        <v>33</v>
      </c>
      <c r="B36" s="59">
        <v>3858</v>
      </c>
      <c r="C36" s="59">
        <v>2397</v>
      </c>
      <c r="D36" s="63">
        <v>0.38321342925659474</v>
      </c>
      <c r="E36" s="64">
        <v>0.43048845947396674</v>
      </c>
      <c r="F36" s="64">
        <v>0.313562672993278</v>
      </c>
      <c r="G36" s="63">
        <v>1.0976052662559352</v>
      </c>
      <c r="I36" s="64">
        <f t="shared" si="0"/>
        <v>-5.0000000000000001E-3</v>
      </c>
      <c r="M36" s="60"/>
    </row>
    <row r="37" spans="1:13" x14ac:dyDescent="0.25">
      <c r="A37" s="111" t="s">
        <v>34</v>
      </c>
      <c r="B37" s="114">
        <v>3461</v>
      </c>
      <c r="C37" s="114">
        <v>2515</v>
      </c>
      <c r="D37" s="115">
        <v>0.4208500669344043</v>
      </c>
      <c r="E37" s="116">
        <v>0.32297712529873679</v>
      </c>
      <c r="F37" s="116">
        <v>0.51493272070889395</v>
      </c>
      <c r="G37" s="115">
        <v>0.7814718542124518</v>
      </c>
      <c r="H37" s="116"/>
      <c r="I37" s="116">
        <f t="shared" si="0"/>
        <v>-5.0000000000000001E-3</v>
      </c>
      <c r="M37" s="60"/>
    </row>
    <row r="38" spans="1:13" x14ac:dyDescent="0.25">
      <c r="A38" s="57" t="s">
        <v>35</v>
      </c>
      <c r="B38" s="59">
        <v>4096</v>
      </c>
      <c r="C38" s="59">
        <v>2707</v>
      </c>
      <c r="D38" s="63">
        <v>0.39791268557989123</v>
      </c>
      <c r="E38" s="64">
        <v>0.30428816466552316</v>
      </c>
      <c r="F38" s="64">
        <v>0.46810699588477367</v>
      </c>
      <c r="G38" s="63">
        <v>1.0199832253035743</v>
      </c>
      <c r="I38" s="64">
        <f t="shared" si="0"/>
        <v>-5.0000000000000001E-3</v>
      </c>
      <c r="M38" s="60"/>
    </row>
    <row r="39" spans="1:13" x14ac:dyDescent="0.25">
      <c r="A39" s="111" t="s">
        <v>36</v>
      </c>
      <c r="B39" s="114">
        <v>3909</v>
      </c>
      <c r="C39" s="114">
        <v>3006</v>
      </c>
      <c r="D39" s="115">
        <v>0.43470715835140999</v>
      </c>
      <c r="E39" s="116">
        <v>0.3403702500811952</v>
      </c>
      <c r="F39" s="116">
        <v>0.51042752867570385</v>
      </c>
      <c r="G39" s="115">
        <v>0.90222300154934887</v>
      </c>
      <c r="H39" s="116"/>
      <c r="I39" s="116">
        <f t="shared" si="0"/>
        <v>-5.0000000000000001E-3</v>
      </c>
      <c r="M39" s="60"/>
    </row>
    <row r="40" spans="1:13" x14ac:dyDescent="0.25">
      <c r="A40" s="57" t="s">
        <v>37</v>
      </c>
      <c r="B40" s="59">
        <v>3821</v>
      </c>
      <c r="C40" s="59">
        <v>1964</v>
      </c>
      <c r="D40" s="63">
        <v>0.33949870354364736</v>
      </c>
      <c r="E40" s="64">
        <v>0.34924787442773053</v>
      </c>
      <c r="F40" s="64">
        <v>0.32856618995232856</v>
      </c>
      <c r="G40" s="63">
        <v>0.99595127175677556</v>
      </c>
      <c r="I40" s="64">
        <f t="shared" si="0"/>
        <v>-5.0000000000000001E-3</v>
      </c>
      <c r="M40" s="60"/>
    </row>
    <row r="41" spans="1:13" x14ac:dyDescent="0.25">
      <c r="A41" s="111" t="s">
        <v>42</v>
      </c>
      <c r="B41" s="114">
        <v>2158</v>
      </c>
      <c r="C41" s="114">
        <v>1076</v>
      </c>
      <c r="D41" s="115">
        <v>0.3327149041434756</v>
      </c>
      <c r="E41" s="116">
        <v>0.32040926225094241</v>
      </c>
      <c r="F41" s="116">
        <v>0.3493100944081336</v>
      </c>
      <c r="G41" s="115">
        <v>0.86374247052789588</v>
      </c>
      <c r="H41" s="116"/>
      <c r="I41" s="116">
        <f t="shared" si="0"/>
        <v>-5.0000000000000001E-3</v>
      </c>
      <c r="M41" s="60"/>
    </row>
    <row r="42" spans="1:13" x14ac:dyDescent="0.25">
      <c r="A42" s="57" t="s">
        <v>43</v>
      </c>
      <c r="B42" s="59">
        <v>2238</v>
      </c>
      <c r="C42" s="59">
        <v>1062</v>
      </c>
      <c r="D42" s="63">
        <v>0.32181818181818184</v>
      </c>
      <c r="E42" s="64">
        <v>0.40434332988624611</v>
      </c>
      <c r="F42" s="64">
        <v>0.20497803806734993</v>
      </c>
      <c r="G42" s="63">
        <v>0.85264702126832725</v>
      </c>
      <c r="I42" s="64">
        <f t="shared" si="0"/>
        <v>-5.0000000000000001E-3</v>
      </c>
      <c r="M42" s="60"/>
    </row>
    <row r="43" spans="1:13" x14ac:dyDescent="0.25">
      <c r="A43" s="111" t="s">
        <v>44</v>
      </c>
      <c r="B43" s="114">
        <v>5251</v>
      </c>
      <c r="C43" s="114">
        <v>3313</v>
      </c>
      <c r="D43" s="115">
        <v>0.386851938346567</v>
      </c>
      <c r="E43" s="116">
        <v>0.31972361809045224</v>
      </c>
      <c r="F43" s="116">
        <v>0.47148891235480467</v>
      </c>
      <c r="G43" s="115">
        <v>1.0095214436148936</v>
      </c>
      <c r="H43" s="116"/>
      <c r="I43" s="116">
        <f t="shared" si="0"/>
        <v>-5.0000000000000001E-3</v>
      </c>
      <c r="M43" s="60"/>
    </row>
    <row r="44" spans="1:13" x14ac:dyDescent="0.25">
      <c r="A44" s="57" t="s">
        <v>45</v>
      </c>
      <c r="B44" s="59">
        <v>3928</v>
      </c>
      <c r="C44" s="59">
        <v>1600</v>
      </c>
      <c r="D44" s="63">
        <v>0.28943560057887119</v>
      </c>
      <c r="E44" s="64">
        <v>0.27752212389380532</v>
      </c>
      <c r="F44" s="64">
        <v>0.30188679245283018</v>
      </c>
      <c r="G44" s="63">
        <v>1.0759616949679023</v>
      </c>
      <c r="I44" s="64">
        <f t="shared" si="0"/>
        <v>-5.0000000000000001E-3</v>
      </c>
      <c r="M44" s="60"/>
    </row>
    <row r="45" spans="1:13" x14ac:dyDescent="0.25">
      <c r="A45" s="111" t="s">
        <v>46</v>
      </c>
      <c r="B45" s="114">
        <v>3552</v>
      </c>
      <c r="C45" s="114">
        <v>1917</v>
      </c>
      <c r="D45" s="115">
        <v>0.3505211190345584</v>
      </c>
      <c r="E45" s="116">
        <v>0.22391952309985097</v>
      </c>
      <c r="F45" s="116">
        <v>0.47253141831238782</v>
      </c>
      <c r="G45" s="115">
        <v>1.1372696928142199</v>
      </c>
      <c r="H45" s="116"/>
      <c r="I45" s="116">
        <f t="shared" si="0"/>
        <v>-5.0000000000000001E-3</v>
      </c>
      <c r="M45" s="60"/>
    </row>
    <row r="46" spans="1:13" x14ac:dyDescent="0.25">
      <c r="A46" s="57" t="s">
        <v>47</v>
      </c>
      <c r="B46" s="59">
        <v>2847</v>
      </c>
      <c r="C46" s="59">
        <v>1355</v>
      </c>
      <c r="D46" s="63">
        <v>0.32246549262256069</v>
      </c>
      <c r="E46" s="64">
        <v>0.36396181384248211</v>
      </c>
      <c r="F46" s="64">
        <v>0.26066350710900477</v>
      </c>
      <c r="G46" s="63">
        <v>0.86576029576739355</v>
      </c>
      <c r="I46" s="64">
        <f t="shared" si="0"/>
        <v>-5.0000000000000001E-3</v>
      </c>
      <c r="M46" s="60"/>
    </row>
    <row r="47" spans="1:13" x14ac:dyDescent="0.25">
      <c r="A47" s="111" t="s">
        <v>48</v>
      </c>
      <c r="B47" s="114">
        <v>3163</v>
      </c>
      <c r="C47" s="114">
        <v>1185</v>
      </c>
      <c r="D47" s="115">
        <v>0.27253909843606255</v>
      </c>
      <c r="E47" s="116">
        <v>0.16547497446373852</v>
      </c>
      <c r="F47" s="116">
        <v>0.3602510460251046</v>
      </c>
      <c r="G47" s="115">
        <v>1.0963134920908064</v>
      </c>
      <c r="H47" s="116"/>
      <c r="I47" s="116">
        <f t="shared" si="0"/>
        <v>-5.0000000000000001E-3</v>
      </c>
      <c r="M47" s="60"/>
    </row>
    <row r="48" spans="1:13" x14ac:dyDescent="0.25">
      <c r="A48" s="57" t="s">
        <v>49</v>
      </c>
      <c r="B48" s="59">
        <v>3331</v>
      </c>
      <c r="C48" s="59">
        <v>1052</v>
      </c>
      <c r="D48" s="63">
        <v>0.24001825233858087</v>
      </c>
      <c r="E48" s="64">
        <v>0.19401544401544402</v>
      </c>
      <c r="F48" s="64">
        <v>0.28126352228472523</v>
      </c>
      <c r="G48" s="63">
        <v>1.23055193386662</v>
      </c>
      <c r="I48" s="64">
        <f t="shared" si="0"/>
        <v>-5.0000000000000001E-3</v>
      </c>
      <c r="M48" s="60"/>
    </row>
    <row r="49" spans="1:13" x14ac:dyDescent="0.25">
      <c r="A49" s="111" t="s">
        <v>50</v>
      </c>
      <c r="B49" s="114">
        <v>2813</v>
      </c>
      <c r="C49" s="114">
        <v>944</v>
      </c>
      <c r="D49" s="115">
        <v>0.25126430662762844</v>
      </c>
      <c r="E49" s="116">
        <v>0.22905027932960895</v>
      </c>
      <c r="F49" s="116">
        <v>0.27572706935123042</v>
      </c>
      <c r="G49" s="115">
        <v>1.0405138365094848</v>
      </c>
      <c r="H49" s="116"/>
      <c r="I49" s="116">
        <f t="shared" si="0"/>
        <v>-5.0000000000000001E-3</v>
      </c>
      <c r="M49" s="60"/>
    </row>
    <row r="50" spans="1:13" x14ac:dyDescent="0.25">
      <c r="A50" s="57" t="s">
        <v>252</v>
      </c>
      <c r="B50" s="59">
        <v>3430</v>
      </c>
      <c r="C50" s="59">
        <v>1126</v>
      </c>
      <c r="D50" s="63">
        <v>0.24714661984196665</v>
      </c>
      <c r="E50" s="64">
        <v>0.25301724137931036</v>
      </c>
      <c r="F50" s="64">
        <v>0.24105545617173524</v>
      </c>
      <c r="G50" s="63">
        <v>0.77825959718928761</v>
      </c>
      <c r="I50" s="64">
        <f t="shared" si="0"/>
        <v>-5.0000000000000001E-3</v>
      </c>
      <c r="M50" s="60"/>
    </row>
    <row r="51" spans="1:13" x14ac:dyDescent="0.25">
      <c r="A51" s="111" t="s">
        <v>253</v>
      </c>
      <c r="B51" s="114">
        <v>3780</v>
      </c>
      <c r="C51" s="114">
        <v>1125</v>
      </c>
      <c r="D51" s="115">
        <v>0.22935779816513763</v>
      </c>
      <c r="E51" s="116">
        <v>0.22873194221508827</v>
      </c>
      <c r="F51" s="116">
        <v>0.23000414421881477</v>
      </c>
      <c r="G51" s="115">
        <v>0.97550744882886686</v>
      </c>
      <c r="H51" s="116"/>
      <c r="I51" s="116">
        <f t="shared" si="0"/>
        <v>-5.0000000000000001E-3</v>
      </c>
      <c r="M51" s="60"/>
    </row>
    <row r="52" spans="1:13" x14ac:dyDescent="0.25">
      <c r="A52" s="57" t="s">
        <v>254</v>
      </c>
      <c r="B52" s="59">
        <v>3716</v>
      </c>
      <c r="C52" s="59">
        <v>1750</v>
      </c>
      <c r="D52" s="63">
        <v>0.32016099524332237</v>
      </c>
      <c r="E52" s="64">
        <v>0.27978269305393871</v>
      </c>
      <c r="F52" s="64">
        <v>0.35617860851505712</v>
      </c>
      <c r="G52" s="63">
        <v>0.9569645009641945</v>
      </c>
      <c r="I52" s="64">
        <f t="shared" si="0"/>
        <v>-5.0000000000000001E-3</v>
      </c>
      <c r="M52" s="60"/>
    </row>
    <row r="53" spans="1:13" x14ac:dyDescent="0.25">
      <c r="A53" s="111" t="s">
        <v>255</v>
      </c>
      <c r="B53" s="114">
        <v>3274</v>
      </c>
      <c r="C53" s="114">
        <v>1378</v>
      </c>
      <c r="D53" s="115">
        <v>0.29621668099742049</v>
      </c>
      <c r="E53" s="116">
        <v>0.29602184087363492</v>
      </c>
      <c r="F53" s="116">
        <v>0.29645593869731801</v>
      </c>
      <c r="G53" s="115">
        <v>0.8825733671352376</v>
      </c>
      <c r="H53" s="116"/>
      <c r="I53" s="116">
        <f t="shared" si="0"/>
        <v>-5.0000000000000001E-3</v>
      </c>
      <c r="M53" s="60"/>
    </row>
    <row r="54" spans="1:13" x14ac:dyDescent="0.25">
      <c r="A54" s="57" t="s">
        <v>51</v>
      </c>
      <c r="B54" s="59">
        <v>4914</v>
      </c>
      <c r="C54" s="59">
        <v>2709</v>
      </c>
      <c r="D54" s="63">
        <v>0.35537190082644626</v>
      </c>
      <c r="E54" s="64">
        <v>0.36526625635536525</v>
      </c>
      <c r="F54" s="64">
        <v>0.3458569222851261</v>
      </c>
      <c r="G54" s="63">
        <v>1.247957189935496</v>
      </c>
      <c r="I54" s="64">
        <f t="shared" si="0"/>
        <v>-5.0000000000000001E-3</v>
      </c>
      <c r="M54" s="60"/>
    </row>
    <row r="55" spans="1:13" x14ac:dyDescent="0.25">
      <c r="A55" s="111" t="s">
        <v>52</v>
      </c>
      <c r="B55" s="114">
        <v>4113</v>
      </c>
      <c r="C55" s="114">
        <v>2226</v>
      </c>
      <c r="D55" s="115">
        <v>0.35115948887837201</v>
      </c>
      <c r="E55" s="116">
        <v>0.33032659409020215</v>
      </c>
      <c r="F55" s="116">
        <v>0.37259923175416132</v>
      </c>
      <c r="G55" s="115">
        <v>0.94157255068980128</v>
      </c>
      <c r="H55" s="116"/>
      <c r="I55" s="116">
        <f t="shared" si="0"/>
        <v>-5.0000000000000001E-3</v>
      </c>
      <c r="M55" s="60"/>
    </row>
    <row r="56" spans="1:13" x14ac:dyDescent="0.25">
      <c r="A56" s="57" t="s">
        <v>53</v>
      </c>
      <c r="B56" s="59">
        <v>4203</v>
      </c>
      <c r="C56" s="59">
        <v>2668</v>
      </c>
      <c r="D56" s="63">
        <v>0.38829864648522777</v>
      </c>
      <c r="E56" s="64">
        <v>0.30694722778891115</v>
      </c>
      <c r="F56" s="64">
        <v>0.45112200154758836</v>
      </c>
      <c r="G56" s="63">
        <v>1.1052360650223303</v>
      </c>
      <c r="I56" s="64">
        <f t="shared" si="0"/>
        <v>-5.0000000000000001E-3</v>
      </c>
      <c r="M56" s="60"/>
    </row>
    <row r="57" spans="1:13" x14ac:dyDescent="0.25">
      <c r="A57" s="111" t="s">
        <v>54</v>
      </c>
      <c r="B57" s="114">
        <v>4342</v>
      </c>
      <c r="C57" s="114">
        <v>2277</v>
      </c>
      <c r="D57" s="115">
        <v>0.3440096691343103</v>
      </c>
      <c r="E57" s="116">
        <v>0.34375</v>
      </c>
      <c r="F57" s="116">
        <v>0.34425270546943548</v>
      </c>
      <c r="G57" s="115">
        <v>1.022733856072509</v>
      </c>
      <c r="H57" s="116"/>
      <c r="I57" s="116">
        <f t="shared" si="0"/>
        <v>-5.0000000000000001E-3</v>
      </c>
      <c r="M57" s="60"/>
    </row>
    <row r="58" spans="1:13" x14ac:dyDescent="0.25">
      <c r="A58" s="57" t="s">
        <v>55</v>
      </c>
      <c r="B58" s="59">
        <v>4034</v>
      </c>
      <c r="C58" s="59">
        <v>1819</v>
      </c>
      <c r="D58" s="63">
        <v>0.31078079617290277</v>
      </c>
      <c r="E58" s="64">
        <v>0.29236832676460051</v>
      </c>
      <c r="F58" s="64">
        <v>0.32756368386675377</v>
      </c>
      <c r="G58" s="63">
        <v>0.92890474506736287</v>
      </c>
      <c r="I58" s="64">
        <f t="shared" si="0"/>
        <v>-5.0000000000000001E-3</v>
      </c>
      <c r="M58" s="60"/>
    </row>
    <row r="59" spans="1:13" x14ac:dyDescent="0.25">
      <c r="A59" s="111" t="s">
        <v>56</v>
      </c>
      <c r="B59" s="114">
        <v>4182</v>
      </c>
      <c r="C59" s="114">
        <v>1670</v>
      </c>
      <c r="D59" s="115">
        <v>0.2853725222146275</v>
      </c>
      <c r="E59" s="116">
        <v>0.22222222222222221</v>
      </c>
      <c r="F59" s="116">
        <v>0.34048</v>
      </c>
      <c r="G59" s="115">
        <v>1.015936615018636</v>
      </c>
      <c r="H59" s="116"/>
      <c r="I59" s="116">
        <f t="shared" si="0"/>
        <v>-5.0000000000000001E-3</v>
      </c>
      <c r="M59" s="60"/>
    </row>
    <row r="60" spans="1:13" x14ac:dyDescent="0.25">
      <c r="A60" s="57" t="s">
        <v>57</v>
      </c>
      <c r="B60" s="59">
        <v>2654</v>
      </c>
      <c r="C60" s="59">
        <v>1057</v>
      </c>
      <c r="D60" s="63">
        <v>0.28482888709242793</v>
      </c>
      <c r="E60" s="64">
        <v>0.30060776063581113</v>
      </c>
      <c r="F60" s="64">
        <v>0.26335877862595419</v>
      </c>
      <c r="G60" s="63">
        <v>0.90482830435110218</v>
      </c>
      <c r="I60" s="64">
        <f t="shared" si="0"/>
        <v>-5.0000000000000001E-3</v>
      </c>
      <c r="M60" s="60"/>
    </row>
    <row r="61" spans="1:13" x14ac:dyDescent="0.25">
      <c r="A61" s="111" t="s">
        <v>58</v>
      </c>
      <c r="B61" s="114">
        <v>3887</v>
      </c>
      <c r="C61" s="114">
        <v>1476</v>
      </c>
      <c r="D61" s="115">
        <v>0.27521909379078874</v>
      </c>
      <c r="E61" s="116">
        <v>0.27117486338797814</v>
      </c>
      <c r="F61" s="116">
        <v>0.28008213552361394</v>
      </c>
      <c r="G61" s="115">
        <v>0.81876991164435875</v>
      </c>
      <c r="H61" s="116"/>
      <c r="I61" s="116">
        <f t="shared" si="0"/>
        <v>-5.0000000000000001E-3</v>
      </c>
      <c r="M61" s="60"/>
    </row>
    <row r="62" spans="1:13" x14ac:dyDescent="0.25">
      <c r="A62" s="57" t="s">
        <v>59</v>
      </c>
      <c r="B62" s="59">
        <v>4185</v>
      </c>
      <c r="C62" s="59">
        <v>4107</v>
      </c>
      <c r="D62" s="63">
        <v>0.49529667149059337</v>
      </c>
      <c r="E62" s="64">
        <v>0.32574168414743782</v>
      </c>
      <c r="F62" s="64">
        <v>0.60948536831483346</v>
      </c>
      <c r="G62" s="63">
        <v>1.0881123437464126</v>
      </c>
      <c r="I62" s="64">
        <f t="shared" si="0"/>
        <v>-5.0000000000000001E-3</v>
      </c>
      <c r="M62" s="60"/>
    </row>
    <row r="63" spans="1:13" x14ac:dyDescent="0.25">
      <c r="A63" s="111" t="s">
        <v>60</v>
      </c>
      <c r="B63" s="114">
        <v>3077</v>
      </c>
      <c r="C63" s="114">
        <v>1438</v>
      </c>
      <c r="D63" s="115">
        <v>0.3184939091915836</v>
      </c>
      <c r="E63" s="116">
        <v>0.2224352828379674</v>
      </c>
      <c r="F63" s="116">
        <v>0.40098806093042405</v>
      </c>
      <c r="G63" s="115">
        <v>0.92761001208008786</v>
      </c>
      <c r="H63" s="116"/>
      <c r="I63" s="116">
        <f t="shared" si="0"/>
        <v>-5.0000000000000001E-3</v>
      </c>
      <c r="M63" s="60"/>
    </row>
    <row r="64" spans="1:13" x14ac:dyDescent="0.25">
      <c r="A64" s="57" t="s">
        <v>61</v>
      </c>
      <c r="B64" s="59">
        <v>2954</v>
      </c>
      <c r="C64" s="59">
        <v>1987</v>
      </c>
      <c r="D64" s="63">
        <v>0.40214531471362075</v>
      </c>
      <c r="E64" s="64">
        <v>0.38190764572293717</v>
      </c>
      <c r="F64" s="64">
        <v>0.42540234884732492</v>
      </c>
      <c r="G64" s="63">
        <v>0.90165800968326193</v>
      </c>
      <c r="I64" s="64">
        <f t="shared" si="0"/>
        <v>-5.0000000000000001E-3</v>
      </c>
      <c r="M64" s="60"/>
    </row>
    <row r="65" spans="1:13" x14ac:dyDescent="0.25">
      <c r="A65" s="111" t="s">
        <v>62</v>
      </c>
      <c r="B65" s="114">
        <v>3215</v>
      </c>
      <c r="C65" s="114">
        <v>1615</v>
      </c>
      <c r="D65" s="115">
        <v>0.33436853002070394</v>
      </c>
      <c r="E65" s="116">
        <v>0.28166031342651421</v>
      </c>
      <c r="F65" s="116">
        <v>0.38477116241393278</v>
      </c>
      <c r="G65" s="115">
        <v>0.93001661939139357</v>
      </c>
      <c r="H65" s="116"/>
      <c r="I65" s="116">
        <f t="shared" si="0"/>
        <v>-5.0000000000000001E-3</v>
      </c>
      <c r="M65" s="60"/>
    </row>
    <row r="66" spans="1:13" x14ac:dyDescent="0.25">
      <c r="A66" s="57" t="s">
        <v>63</v>
      </c>
      <c r="B66" s="59">
        <v>3826</v>
      </c>
      <c r="C66" s="59">
        <v>1761</v>
      </c>
      <c r="D66" s="63">
        <v>0.31519599069267945</v>
      </c>
      <c r="E66" s="64">
        <v>0.29856361149110805</v>
      </c>
      <c r="F66" s="64">
        <v>0.33345850544498684</v>
      </c>
      <c r="G66" s="63">
        <v>0.96198282397351964</v>
      </c>
      <c r="I66" s="64">
        <f t="shared" si="0"/>
        <v>-5.0000000000000001E-3</v>
      </c>
      <c r="M66" s="60"/>
    </row>
    <row r="67" spans="1:13" x14ac:dyDescent="0.25">
      <c r="A67" s="111" t="s">
        <v>64</v>
      </c>
      <c r="B67" s="114">
        <v>4395</v>
      </c>
      <c r="C67" s="114">
        <v>2187</v>
      </c>
      <c r="D67" s="115">
        <v>0.33226982680036465</v>
      </c>
      <c r="E67" s="116">
        <v>0.27886710239651419</v>
      </c>
      <c r="F67" s="116">
        <v>0.38319976254081328</v>
      </c>
      <c r="G67" s="115">
        <v>1.093128629050663</v>
      </c>
      <c r="H67" s="116"/>
      <c r="I67" s="116">
        <f t="shared" ref="I67:I130" si="1">H67-0.005</f>
        <v>-5.0000000000000001E-3</v>
      </c>
      <c r="M67" s="60"/>
    </row>
    <row r="68" spans="1:13" x14ac:dyDescent="0.25">
      <c r="A68" s="57" t="s">
        <v>65</v>
      </c>
      <c r="B68" s="59">
        <v>3918</v>
      </c>
      <c r="C68" s="59">
        <v>1601</v>
      </c>
      <c r="D68" s="63">
        <v>0.29008878420003625</v>
      </c>
      <c r="E68" s="64">
        <v>0.23826458036984352</v>
      </c>
      <c r="F68" s="64">
        <v>0.3439231621721463</v>
      </c>
      <c r="G68" s="63">
        <v>0.89815411186176664</v>
      </c>
      <c r="I68" s="64">
        <f t="shared" si="1"/>
        <v>-5.0000000000000001E-3</v>
      </c>
      <c r="M68" s="60"/>
    </row>
    <row r="69" spans="1:13" x14ac:dyDescent="0.25">
      <c r="A69" s="111" t="s">
        <v>66</v>
      </c>
      <c r="B69" s="114">
        <v>3857</v>
      </c>
      <c r="C69" s="114">
        <v>1514</v>
      </c>
      <c r="D69" s="115">
        <v>0.28188419288773042</v>
      </c>
      <c r="E69" s="116">
        <v>0.2576909156713717</v>
      </c>
      <c r="F69" s="116">
        <v>0.30751533742331288</v>
      </c>
      <c r="G69" s="115">
        <v>0.84214488967766532</v>
      </c>
      <c r="H69" s="116"/>
      <c r="I69" s="116">
        <f t="shared" si="1"/>
        <v>-5.0000000000000001E-3</v>
      </c>
      <c r="M69" s="60"/>
    </row>
    <row r="70" spans="1:13" x14ac:dyDescent="0.25">
      <c r="A70" s="57" t="s">
        <v>67</v>
      </c>
      <c r="B70" s="59">
        <v>4066</v>
      </c>
      <c r="C70" s="59">
        <v>1572</v>
      </c>
      <c r="D70" s="63">
        <v>0.27882227740333454</v>
      </c>
      <c r="E70" s="64">
        <v>0.22318941504178272</v>
      </c>
      <c r="F70" s="64">
        <v>0.336587129428778</v>
      </c>
      <c r="G70" s="63">
        <v>1.007567279078794</v>
      </c>
      <c r="I70" s="64">
        <f t="shared" si="1"/>
        <v>-5.0000000000000001E-3</v>
      </c>
      <c r="M70" s="60"/>
    </row>
    <row r="71" spans="1:13" x14ac:dyDescent="0.25">
      <c r="A71" s="111" t="s">
        <v>68</v>
      </c>
      <c r="B71" s="114">
        <v>2786</v>
      </c>
      <c r="C71" s="114">
        <v>1300</v>
      </c>
      <c r="D71" s="115">
        <v>0.31815956926089084</v>
      </c>
      <c r="E71" s="116">
        <v>0.35935397039030953</v>
      </c>
      <c r="F71" s="116">
        <v>0.26871297792137855</v>
      </c>
      <c r="G71" s="115">
        <v>0.93617922295411404</v>
      </c>
      <c r="H71" s="116"/>
      <c r="I71" s="116">
        <f t="shared" si="1"/>
        <v>-5.0000000000000001E-3</v>
      </c>
      <c r="M71" s="60"/>
    </row>
    <row r="72" spans="1:13" x14ac:dyDescent="0.25">
      <c r="A72" s="57" t="s">
        <v>69</v>
      </c>
      <c r="B72" s="59">
        <v>2593</v>
      </c>
      <c r="C72" s="59">
        <v>1512</v>
      </c>
      <c r="D72" s="63">
        <v>0.36833130328867236</v>
      </c>
      <c r="E72" s="64">
        <v>0.4</v>
      </c>
      <c r="F72" s="64">
        <v>0.33175853018372703</v>
      </c>
      <c r="G72" s="63">
        <v>0.93942185083676077</v>
      </c>
      <c r="I72" s="64">
        <f t="shared" si="1"/>
        <v>-5.0000000000000001E-3</v>
      </c>
      <c r="M72" s="60"/>
    </row>
    <row r="73" spans="1:13" x14ac:dyDescent="0.25">
      <c r="A73" s="111" t="s">
        <v>70</v>
      </c>
      <c r="B73" s="114">
        <v>2554</v>
      </c>
      <c r="C73" s="114">
        <v>1435</v>
      </c>
      <c r="D73" s="115">
        <v>0.35973928302832792</v>
      </c>
      <c r="E73" s="116">
        <v>0.4381972333779563</v>
      </c>
      <c r="F73" s="116">
        <v>0.25915331807780323</v>
      </c>
      <c r="G73" s="115">
        <v>0.98182585340927497</v>
      </c>
      <c r="H73" s="116"/>
      <c r="I73" s="116">
        <f t="shared" si="1"/>
        <v>-5.0000000000000001E-3</v>
      </c>
      <c r="M73" s="60"/>
    </row>
    <row r="74" spans="1:13" x14ac:dyDescent="0.25">
      <c r="A74" s="57" t="s">
        <v>71</v>
      </c>
      <c r="B74" s="59">
        <v>2668</v>
      </c>
      <c r="C74" s="59">
        <v>1290</v>
      </c>
      <c r="D74" s="63">
        <v>0.32592218292066699</v>
      </c>
      <c r="E74" s="64">
        <v>0.26772388059701491</v>
      </c>
      <c r="F74" s="64">
        <v>0.39470782800441012</v>
      </c>
      <c r="G74" s="63">
        <v>1.2018028701390224</v>
      </c>
      <c r="I74" s="64">
        <f t="shared" si="1"/>
        <v>-5.0000000000000001E-3</v>
      </c>
      <c r="M74" s="60"/>
    </row>
    <row r="75" spans="1:13" x14ac:dyDescent="0.25">
      <c r="A75" s="111" t="s">
        <v>72</v>
      </c>
      <c r="B75" s="114">
        <v>2778</v>
      </c>
      <c r="C75" s="114">
        <v>1162</v>
      </c>
      <c r="D75" s="115">
        <v>0.29492385786802028</v>
      </c>
      <c r="E75" s="116">
        <v>0.23942208462332301</v>
      </c>
      <c r="F75" s="116">
        <v>0.34865134865134867</v>
      </c>
      <c r="G75" s="115">
        <v>1.0062927046259396</v>
      </c>
      <c r="H75" s="116"/>
      <c r="I75" s="116">
        <f t="shared" si="1"/>
        <v>-5.0000000000000001E-3</v>
      </c>
      <c r="M75" s="60"/>
    </row>
    <row r="76" spans="1:13" x14ac:dyDescent="0.25">
      <c r="A76" s="57" t="s">
        <v>73</v>
      </c>
      <c r="B76" s="59">
        <v>2373</v>
      </c>
      <c r="C76" s="59">
        <v>2143</v>
      </c>
      <c r="D76" s="63">
        <v>0.47453498671390609</v>
      </c>
      <c r="E76" s="64">
        <v>0.51157024793388428</v>
      </c>
      <c r="F76" s="64">
        <v>0.43177480916030536</v>
      </c>
      <c r="G76" s="63">
        <v>0.94254837543169967</v>
      </c>
      <c r="I76" s="64">
        <f t="shared" si="1"/>
        <v>-5.0000000000000001E-3</v>
      </c>
      <c r="M76" s="60"/>
    </row>
    <row r="77" spans="1:13" x14ac:dyDescent="0.25">
      <c r="A77" s="111" t="s">
        <v>74</v>
      </c>
      <c r="B77" s="114">
        <v>2571</v>
      </c>
      <c r="C77" s="114">
        <v>1329</v>
      </c>
      <c r="D77" s="115">
        <v>0.34076923076923077</v>
      </c>
      <c r="E77" s="116">
        <v>0.36050895381715364</v>
      </c>
      <c r="F77" s="116">
        <v>0.31721034870641168</v>
      </c>
      <c r="G77" s="115">
        <v>0.91258888667793669</v>
      </c>
      <c r="H77" s="116"/>
      <c r="I77" s="116">
        <f t="shared" si="1"/>
        <v>-5.0000000000000001E-3</v>
      </c>
      <c r="M77" s="60"/>
    </row>
    <row r="78" spans="1:13" x14ac:dyDescent="0.25">
      <c r="A78" s="57" t="s">
        <v>75</v>
      </c>
      <c r="B78" s="59">
        <v>3458</v>
      </c>
      <c r="C78" s="59">
        <v>2127</v>
      </c>
      <c r="D78" s="63">
        <v>0.38084153983885405</v>
      </c>
      <c r="E78" s="64">
        <v>0.4132921174652241</v>
      </c>
      <c r="F78" s="64">
        <v>0.33617021276595743</v>
      </c>
      <c r="G78" s="63">
        <v>0.98683231137624516</v>
      </c>
      <c r="I78" s="64">
        <f t="shared" si="1"/>
        <v>-5.0000000000000001E-3</v>
      </c>
      <c r="M78" s="60"/>
    </row>
    <row r="79" spans="1:13" x14ac:dyDescent="0.25">
      <c r="A79" s="111" t="s">
        <v>76</v>
      </c>
      <c r="B79" s="114">
        <v>3403</v>
      </c>
      <c r="C79" s="114">
        <v>1256</v>
      </c>
      <c r="D79" s="115">
        <v>0.26958574801459539</v>
      </c>
      <c r="E79" s="116">
        <v>0.26094137076796037</v>
      </c>
      <c r="F79" s="116">
        <v>0.27894501564595442</v>
      </c>
      <c r="G79" s="115">
        <v>0.97703803778548615</v>
      </c>
      <c r="H79" s="116"/>
      <c r="I79" s="116">
        <f t="shared" si="1"/>
        <v>-5.0000000000000001E-3</v>
      </c>
      <c r="M79" s="60"/>
    </row>
    <row r="80" spans="1:13" x14ac:dyDescent="0.25">
      <c r="A80" s="57" t="s">
        <v>77</v>
      </c>
      <c r="B80" s="59">
        <v>3689</v>
      </c>
      <c r="C80" s="59">
        <v>1712</v>
      </c>
      <c r="D80" s="63">
        <v>0.31697833734493613</v>
      </c>
      <c r="E80" s="64">
        <v>0.25239005736137665</v>
      </c>
      <c r="F80" s="64">
        <v>0.37760229720028715</v>
      </c>
      <c r="G80" s="63">
        <v>0.87375265489203791</v>
      </c>
      <c r="I80" s="64">
        <f t="shared" si="1"/>
        <v>-5.0000000000000001E-3</v>
      </c>
      <c r="M80" s="60"/>
    </row>
    <row r="81" spans="1:13" x14ac:dyDescent="0.25">
      <c r="A81" s="111" t="s">
        <v>78</v>
      </c>
      <c r="B81" s="114">
        <v>2790</v>
      </c>
      <c r="C81" s="114">
        <v>1690</v>
      </c>
      <c r="D81" s="115">
        <v>0.37723214285714285</v>
      </c>
      <c r="E81" s="116">
        <v>0.37309734513274334</v>
      </c>
      <c r="F81" s="116">
        <v>0.38429003021148034</v>
      </c>
      <c r="G81" s="115">
        <v>0.74380041141500497</v>
      </c>
      <c r="H81" s="116"/>
      <c r="I81" s="116">
        <f t="shared" si="1"/>
        <v>-5.0000000000000001E-3</v>
      </c>
      <c r="M81" s="60"/>
    </row>
    <row r="82" spans="1:13" x14ac:dyDescent="0.25">
      <c r="A82" s="57" t="s">
        <v>79</v>
      </c>
      <c r="B82" s="59">
        <v>3814</v>
      </c>
      <c r="C82" s="59">
        <v>1574</v>
      </c>
      <c r="D82" s="63">
        <v>0.29213066072754268</v>
      </c>
      <c r="E82" s="64">
        <v>0.28622797554836388</v>
      </c>
      <c r="F82" s="64">
        <v>0.29842731108553894</v>
      </c>
      <c r="G82" s="63">
        <v>1.0332304513918349</v>
      </c>
      <c r="I82" s="64">
        <f t="shared" si="1"/>
        <v>-5.0000000000000001E-3</v>
      </c>
      <c r="M82" s="60"/>
    </row>
    <row r="83" spans="1:13" x14ac:dyDescent="0.25">
      <c r="A83" s="111" t="s">
        <v>80</v>
      </c>
      <c r="B83" s="114">
        <v>3481</v>
      </c>
      <c r="C83" s="114">
        <v>1155</v>
      </c>
      <c r="D83" s="115">
        <v>0.24913718723037101</v>
      </c>
      <c r="E83" s="116">
        <v>0.26687354538401864</v>
      </c>
      <c r="F83" s="116">
        <v>0.22691933916423712</v>
      </c>
      <c r="G83" s="115">
        <v>0.95443531036083629</v>
      </c>
      <c r="H83" s="116"/>
      <c r="I83" s="116">
        <f t="shared" si="1"/>
        <v>-5.0000000000000001E-3</v>
      </c>
      <c r="M83" s="60"/>
    </row>
    <row r="84" spans="1:13" x14ac:dyDescent="0.25">
      <c r="A84" s="57" t="s">
        <v>81</v>
      </c>
      <c r="B84" s="59">
        <v>3512</v>
      </c>
      <c r="C84" s="59">
        <v>1910</v>
      </c>
      <c r="D84" s="63">
        <v>0.35226853559572113</v>
      </c>
      <c r="E84" s="64">
        <v>0.31007462686567167</v>
      </c>
      <c r="F84" s="64">
        <v>0.39350838803792854</v>
      </c>
      <c r="G84" s="63">
        <v>0.96211831294598216</v>
      </c>
      <c r="I84" s="64">
        <f t="shared" si="1"/>
        <v>-5.0000000000000001E-3</v>
      </c>
      <c r="M84" s="60"/>
    </row>
    <row r="85" spans="1:13" x14ac:dyDescent="0.25">
      <c r="A85" s="111" t="s">
        <v>82</v>
      </c>
      <c r="B85" s="114">
        <v>3106</v>
      </c>
      <c r="C85" s="114">
        <v>1066</v>
      </c>
      <c r="D85" s="115">
        <v>0.25551294343240655</v>
      </c>
      <c r="E85" s="116">
        <v>0.26585976627712854</v>
      </c>
      <c r="F85" s="116">
        <v>0.24155405405405406</v>
      </c>
      <c r="G85" s="115">
        <v>0.9478725089854193</v>
      </c>
      <c r="H85" s="116"/>
      <c r="I85" s="116">
        <f t="shared" si="1"/>
        <v>-5.0000000000000001E-3</v>
      </c>
      <c r="M85" s="60"/>
    </row>
    <row r="86" spans="1:13" x14ac:dyDescent="0.25">
      <c r="A86" s="57" t="s">
        <v>83</v>
      </c>
      <c r="B86" s="59">
        <v>3415</v>
      </c>
      <c r="C86" s="59">
        <v>2266</v>
      </c>
      <c r="D86" s="63">
        <v>0.39887343777503959</v>
      </c>
      <c r="E86" s="64">
        <v>0.35698447893569846</v>
      </c>
      <c r="F86" s="64">
        <v>0.43697478991596639</v>
      </c>
      <c r="G86" s="63">
        <v>0.8938725221341085</v>
      </c>
      <c r="I86" s="64">
        <f t="shared" si="1"/>
        <v>-5.0000000000000001E-3</v>
      </c>
      <c r="M86" s="60"/>
    </row>
    <row r="87" spans="1:13" x14ac:dyDescent="0.25">
      <c r="A87" s="111" t="s">
        <v>84</v>
      </c>
      <c r="B87" s="114">
        <v>3528</v>
      </c>
      <c r="C87" s="114">
        <v>1393</v>
      </c>
      <c r="D87" s="115">
        <v>0.28307254623044098</v>
      </c>
      <c r="E87" s="116">
        <v>0.27203525641025639</v>
      </c>
      <c r="F87" s="116">
        <v>0.29443298969072162</v>
      </c>
      <c r="G87" s="115">
        <v>1.0308965470882974</v>
      </c>
      <c r="H87" s="116"/>
      <c r="I87" s="116">
        <f t="shared" si="1"/>
        <v>-5.0000000000000001E-3</v>
      </c>
      <c r="M87" s="60"/>
    </row>
    <row r="88" spans="1:13" x14ac:dyDescent="0.25">
      <c r="A88" s="57" t="s">
        <v>85</v>
      </c>
      <c r="B88" s="59">
        <v>3737</v>
      </c>
      <c r="C88" s="59">
        <v>1545</v>
      </c>
      <c r="D88" s="63">
        <v>0.29250283983339642</v>
      </c>
      <c r="E88" s="64">
        <v>0.27547974413646054</v>
      </c>
      <c r="F88" s="64">
        <v>0.30609465440926115</v>
      </c>
      <c r="G88" s="63">
        <v>1.1772363590113197</v>
      </c>
      <c r="I88" s="64">
        <f t="shared" si="1"/>
        <v>-5.0000000000000001E-3</v>
      </c>
      <c r="M88" s="60"/>
    </row>
    <row r="89" spans="1:13" x14ac:dyDescent="0.25">
      <c r="A89" s="111" t="s">
        <v>95</v>
      </c>
      <c r="B89" s="114">
        <v>3378</v>
      </c>
      <c r="C89" s="114">
        <v>2176</v>
      </c>
      <c r="D89" s="115">
        <v>0.39178970111631256</v>
      </c>
      <c r="E89" s="116">
        <v>0.35989992852037167</v>
      </c>
      <c r="F89" s="116">
        <v>0.42416545718432513</v>
      </c>
      <c r="G89" s="115">
        <v>0.91410874537405595</v>
      </c>
      <c r="H89" s="116"/>
      <c r="I89" s="116">
        <f t="shared" si="1"/>
        <v>-5.0000000000000001E-3</v>
      </c>
      <c r="M89" s="60"/>
    </row>
    <row r="90" spans="1:13" x14ac:dyDescent="0.25">
      <c r="A90" s="57" t="s">
        <v>96</v>
      </c>
      <c r="B90" s="59">
        <v>4090</v>
      </c>
      <c r="C90" s="59">
        <v>2737</v>
      </c>
      <c r="D90" s="63">
        <v>0.40090815878130953</v>
      </c>
      <c r="E90" s="64">
        <v>0.37586405529953915</v>
      </c>
      <c r="F90" s="64">
        <v>0.42682563338301044</v>
      </c>
      <c r="G90" s="63">
        <v>1.0618393637089583</v>
      </c>
      <c r="I90" s="64">
        <f t="shared" si="1"/>
        <v>-5.0000000000000001E-3</v>
      </c>
      <c r="M90" s="60"/>
    </row>
    <row r="91" spans="1:13" x14ac:dyDescent="0.25">
      <c r="A91" s="111" t="s">
        <v>97</v>
      </c>
      <c r="B91" s="114">
        <v>4200</v>
      </c>
      <c r="C91" s="114">
        <v>1561</v>
      </c>
      <c r="D91" s="115">
        <v>0.27095990279465371</v>
      </c>
      <c r="E91" s="116">
        <v>0.21303258145363407</v>
      </c>
      <c r="F91" s="116">
        <v>0.31214731214731217</v>
      </c>
      <c r="G91" s="115">
        <v>1.2145928488700144</v>
      </c>
      <c r="H91" s="116"/>
      <c r="I91" s="116">
        <f t="shared" si="1"/>
        <v>-5.0000000000000001E-3</v>
      </c>
      <c r="M91" s="60"/>
    </row>
    <row r="92" spans="1:13" x14ac:dyDescent="0.25">
      <c r="A92" s="57" t="s">
        <v>98</v>
      </c>
      <c r="B92" s="59">
        <v>3527</v>
      </c>
      <c r="C92" s="59">
        <v>1469</v>
      </c>
      <c r="D92" s="63">
        <v>0.29403522818254602</v>
      </c>
      <c r="E92" s="64">
        <v>0.28524945770065074</v>
      </c>
      <c r="F92" s="64">
        <v>0.30493273542600896</v>
      </c>
      <c r="G92" s="63">
        <v>1.0587076833544919</v>
      </c>
      <c r="I92" s="64">
        <f t="shared" si="1"/>
        <v>-5.0000000000000001E-3</v>
      </c>
      <c r="M92" s="60"/>
    </row>
    <row r="93" spans="1:13" x14ac:dyDescent="0.25">
      <c r="A93" s="111" t="s">
        <v>99</v>
      </c>
      <c r="B93" s="114">
        <v>4044</v>
      </c>
      <c r="C93" s="114">
        <v>2529</v>
      </c>
      <c r="D93" s="115">
        <v>0.38475581926061159</v>
      </c>
      <c r="E93" s="116">
        <v>0.25600295530107131</v>
      </c>
      <c r="F93" s="116">
        <v>0.47490946714950855</v>
      </c>
      <c r="G93" s="115">
        <v>1.088137714705895</v>
      </c>
      <c r="H93" s="116"/>
      <c r="I93" s="116">
        <f t="shared" si="1"/>
        <v>-5.0000000000000001E-3</v>
      </c>
      <c r="M93" s="60"/>
    </row>
    <row r="94" spans="1:13" x14ac:dyDescent="0.25">
      <c r="A94" s="57" t="s">
        <v>100</v>
      </c>
      <c r="B94" s="59">
        <v>4031</v>
      </c>
      <c r="C94" s="59">
        <v>2550</v>
      </c>
      <c r="D94" s="63">
        <v>0.38747910651876616</v>
      </c>
      <c r="E94" s="64">
        <v>0.32782948063644551</v>
      </c>
      <c r="F94" s="64">
        <v>0.44861538461538464</v>
      </c>
      <c r="G94" s="63">
        <v>1.1873812991784811</v>
      </c>
      <c r="I94" s="64">
        <f t="shared" si="1"/>
        <v>-5.0000000000000001E-3</v>
      </c>
      <c r="M94" s="60"/>
    </row>
    <row r="95" spans="1:13" x14ac:dyDescent="0.25">
      <c r="A95" s="111" t="s">
        <v>101</v>
      </c>
      <c r="B95" s="114">
        <v>3367</v>
      </c>
      <c r="C95" s="114">
        <v>871</v>
      </c>
      <c r="D95" s="115">
        <v>0.20552147239263804</v>
      </c>
      <c r="E95" s="116">
        <v>0.19019933554817275</v>
      </c>
      <c r="F95" s="116">
        <v>0.22568306010928962</v>
      </c>
      <c r="G95" s="115">
        <v>1.2014970495541974</v>
      </c>
      <c r="H95" s="116"/>
      <c r="I95" s="116">
        <f t="shared" si="1"/>
        <v>-5.0000000000000001E-3</v>
      </c>
      <c r="M95" s="60"/>
    </row>
    <row r="96" spans="1:13" x14ac:dyDescent="0.25">
      <c r="A96" s="57" t="s">
        <v>102</v>
      </c>
      <c r="B96" s="59">
        <v>3492</v>
      </c>
      <c r="C96" s="59">
        <v>1501</v>
      </c>
      <c r="D96" s="63">
        <v>0.30062086921690367</v>
      </c>
      <c r="E96" s="64">
        <v>0.26608298439284356</v>
      </c>
      <c r="F96" s="64">
        <v>0.33896872358410818</v>
      </c>
      <c r="G96" s="63">
        <v>0.96627747478527004</v>
      </c>
      <c r="I96" s="64">
        <f t="shared" si="1"/>
        <v>-5.0000000000000001E-3</v>
      </c>
      <c r="M96" s="60"/>
    </row>
    <row r="97" spans="1:13" x14ac:dyDescent="0.25">
      <c r="A97" s="111" t="s">
        <v>103</v>
      </c>
      <c r="B97" s="114">
        <v>3980</v>
      </c>
      <c r="C97" s="114">
        <v>1511</v>
      </c>
      <c r="D97" s="115">
        <v>0.27517756328537607</v>
      </c>
      <c r="E97" s="116">
        <v>0.25975395430579967</v>
      </c>
      <c r="F97" s="116">
        <v>0.29176114890400606</v>
      </c>
      <c r="G97" s="115">
        <v>1.3857281007732338</v>
      </c>
      <c r="H97" s="116"/>
      <c r="I97" s="116">
        <f t="shared" si="1"/>
        <v>-5.0000000000000001E-3</v>
      </c>
      <c r="M97" s="60"/>
    </row>
    <row r="98" spans="1:13" x14ac:dyDescent="0.25">
      <c r="A98" s="57" t="s">
        <v>104</v>
      </c>
      <c r="B98" s="59">
        <v>3434</v>
      </c>
      <c r="C98" s="59">
        <v>1249</v>
      </c>
      <c r="D98" s="63">
        <v>0.26670937433269271</v>
      </c>
      <c r="E98" s="64">
        <v>0.27433004231311708</v>
      </c>
      <c r="F98" s="64">
        <v>0.25500812127774769</v>
      </c>
      <c r="G98" s="63">
        <v>1.0783847565084339</v>
      </c>
      <c r="I98" s="64">
        <f t="shared" si="1"/>
        <v>-5.0000000000000001E-3</v>
      </c>
      <c r="M98" s="60"/>
    </row>
    <row r="99" spans="1:13" x14ac:dyDescent="0.25">
      <c r="A99" s="111" t="s">
        <v>86</v>
      </c>
      <c r="B99" s="114">
        <v>3853</v>
      </c>
      <c r="C99" s="114">
        <v>1319</v>
      </c>
      <c r="D99" s="115">
        <v>0.25502706883217324</v>
      </c>
      <c r="E99" s="116">
        <v>0.22838380153228749</v>
      </c>
      <c r="F99" s="116">
        <v>0.28506787330316741</v>
      </c>
      <c r="G99" s="115">
        <v>1.195713745471888</v>
      </c>
      <c r="H99" s="116"/>
      <c r="I99" s="116">
        <f t="shared" si="1"/>
        <v>-5.0000000000000001E-3</v>
      </c>
      <c r="M99" s="60"/>
    </row>
    <row r="100" spans="1:13" x14ac:dyDescent="0.25">
      <c r="A100" s="57" t="s">
        <v>105</v>
      </c>
      <c r="B100" s="59">
        <v>4095</v>
      </c>
      <c r="C100" s="59">
        <v>2648</v>
      </c>
      <c r="D100" s="63">
        <v>0.39270354441643185</v>
      </c>
      <c r="E100" s="64">
        <v>0.3786788750817528</v>
      </c>
      <c r="F100" s="64">
        <v>0.40434192672998642</v>
      </c>
      <c r="G100" s="63">
        <v>1.0571887608858173</v>
      </c>
      <c r="I100" s="64">
        <f t="shared" si="1"/>
        <v>-5.0000000000000001E-3</v>
      </c>
      <c r="M100" s="60"/>
    </row>
    <row r="101" spans="1:13" x14ac:dyDescent="0.25">
      <c r="A101" s="111" t="s">
        <v>106</v>
      </c>
      <c r="B101" s="114">
        <v>3556</v>
      </c>
      <c r="C101" s="114">
        <v>1376</v>
      </c>
      <c r="D101" s="115">
        <v>0.27899432278994324</v>
      </c>
      <c r="E101" s="116">
        <v>0.31101759755164499</v>
      </c>
      <c r="F101" s="116">
        <v>0.24288179465056084</v>
      </c>
      <c r="G101" s="115">
        <v>0.94946555092350249</v>
      </c>
      <c r="H101" s="116"/>
      <c r="I101" s="116">
        <f t="shared" si="1"/>
        <v>-5.0000000000000001E-3</v>
      </c>
      <c r="M101" s="60"/>
    </row>
    <row r="102" spans="1:13" x14ac:dyDescent="0.25">
      <c r="A102" s="57" t="s">
        <v>107</v>
      </c>
      <c r="B102" s="59">
        <v>3441</v>
      </c>
      <c r="C102" s="59">
        <v>1639</v>
      </c>
      <c r="D102" s="63">
        <v>0.32263779527559056</v>
      </c>
      <c r="E102" s="64">
        <v>0.36144964720974981</v>
      </c>
      <c r="F102" s="64">
        <v>0.26095820591233437</v>
      </c>
      <c r="G102" s="63">
        <v>0.98007696739714867</v>
      </c>
      <c r="I102" s="64">
        <f t="shared" si="1"/>
        <v>-5.0000000000000001E-3</v>
      </c>
      <c r="M102" s="60"/>
    </row>
    <row r="103" spans="1:13" x14ac:dyDescent="0.25">
      <c r="A103" s="111" t="s">
        <v>108</v>
      </c>
      <c r="B103" s="114">
        <v>3413</v>
      </c>
      <c r="C103" s="114">
        <v>1023</v>
      </c>
      <c r="D103" s="115">
        <v>0.23061316501352569</v>
      </c>
      <c r="E103" s="116">
        <v>0.27041444398851044</v>
      </c>
      <c r="F103" s="116">
        <v>0.18209104552276137</v>
      </c>
      <c r="G103" s="115">
        <v>0.9414061701222004</v>
      </c>
      <c r="H103" s="116"/>
      <c r="I103" s="116">
        <f t="shared" si="1"/>
        <v>-5.0000000000000001E-3</v>
      </c>
      <c r="M103" s="60"/>
    </row>
    <row r="104" spans="1:13" x14ac:dyDescent="0.25">
      <c r="A104" s="57" t="s">
        <v>109</v>
      </c>
      <c r="B104" s="59">
        <v>3194</v>
      </c>
      <c r="C104" s="59">
        <v>1649</v>
      </c>
      <c r="D104" s="63">
        <v>0.34049143093124096</v>
      </c>
      <c r="E104" s="64">
        <v>0.26469428007889545</v>
      </c>
      <c r="F104" s="64">
        <v>0.4237435008665511</v>
      </c>
      <c r="G104" s="63">
        <v>0.92411970821678158</v>
      </c>
      <c r="I104" s="64">
        <f t="shared" si="1"/>
        <v>-5.0000000000000001E-3</v>
      </c>
      <c r="M104" s="60"/>
    </row>
    <row r="105" spans="1:13" x14ac:dyDescent="0.25">
      <c r="A105" s="111" t="s">
        <v>110</v>
      </c>
      <c r="B105" s="114">
        <v>3960</v>
      </c>
      <c r="C105" s="114">
        <v>2883</v>
      </c>
      <c r="D105" s="115">
        <v>0.42130644454186761</v>
      </c>
      <c r="E105" s="116">
        <v>0.34549715433545364</v>
      </c>
      <c r="F105" s="116">
        <v>0.48003112033195022</v>
      </c>
      <c r="G105" s="115">
        <v>1.0648533734784387</v>
      </c>
      <c r="H105" s="116"/>
      <c r="I105" s="116">
        <f t="shared" si="1"/>
        <v>-5.0000000000000001E-3</v>
      </c>
      <c r="M105" s="60"/>
    </row>
    <row r="106" spans="1:13" x14ac:dyDescent="0.25">
      <c r="A106" s="57" t="s">
        <v>111</v>
      </c>
      <c r="B106" s="59">
        <v>3252</v>
      </c>
      <c r="C106" s="59">
        <v>1816</v>
      </c>
      <c r="D106" s="63">
        <v>0.35832675611681136</v>
      </c>
      <c r="E106" s="64">
        <v>0.26864535768645359</v>
      </c>
      <c r="F106" s="64">
        <v>0.45491803278688525</v>
      </c>
      <c r="G106" s="63">
        <v>0.88828079175664965</v>
      </c>
      <c r="I106" s="64">
        <f t="shared" si="1"/>
        <v>-5.0000000000000001E-3</v>
      </c>
      <c r="M106" s="60"/>
    </row>
    <row r="107" spans="1:13" x14ac:dyDescent="0.25">
      <c r="A107" s="111" t="s">
        <v>112</v>
      </c>
      <c r="B107" s="114">
        <v>3827</v>
      </c>
      <c r="C107" s="114">
        <v>1760</v>
      </c>
      <c r="D107" s="115">
        <v>0.3150170037587256</v>
      </c>
      <c r="E107" s="116">
        <v>0.26899224806201549</v>
      </c>
      <c r="F107" s="116">
        <v>0.35450615231127369</v>
      </c>
      <c r="G107" s="115">
        <v>0.93006192010492239</v>
      </c>
      <c r="H107" s="116"/>
      <c r="I107" s="116">
        <f t="shared" si="1"/>
        <v>-5.0000000000000001E-3</v>
      </c>
      <c r="M107" s="60"/>
    </row>
    <row r="108" spans="1:13" x14ac:dyDescent="0.25">
      <c r="A108" s="57" t="s">
        <v>113</v>
      </c>
      <c r="B108" s="59">
        <v>3309</v>
      </c>
      <c r="C108" s="59">
        <v>1011</v>
      </c>
      <c r="D108" s="63">
        <v>0.23402777777777778</v>
      </c>
      <c r="E108" s="64">
        <v>0.24177777777777779</v>
      </c>
      <c r="F108" s="64">
        <v>0.22560386473429953</v>
      </c>
      <c r="G108" s="63">
        <v>0.74786071677740618</v>
      </c>
      <c r="I108" s="64">
        <f t="shared" si="1"/>
        <v>-5.0000000000000001E-3</v>
      </c>
      <c r="M108" s="60"/>
    </row>
    <row r="109" spans="1:13" x14ac:dyDescent="0.25">
      <c r="A109" s="111" t="s">
        <v>114</v>
      </c>
      <c r="B109" s="114">
        <v>3239</v>
      </c>
      <c r="C109" s="114">
        <v>2214</v>
      </c>
      <c r="D109" s="115">
        <v>0.40601503759398494</v>
      </c>
      <c r="E109" s="116">
        <v>0.28403041825095054</v>
      </c>
      <c r="F109" s="116">
        <v>0.51965993623804463</v>
      </c>
      <c r="G109" s="115">
        <v>0.89207905370133089</v>
      </c>
      <c r="H109" s="116"/>
      <c r="I109" s="116">
        <f t="shared" si="1"/>
        <v>-5.0000000000000001E-3</v>
      </c>
      <c r="M109" s="60"/>
    </row>
    <row r="110" spans="1:13" x14ac:dyDescent="0.25">
      <c r="A110" s="57" t="s">
        <v>87</v>
      </c>
      <c r="B110" s="59">
        <v>3794</v>
      </c>
      <c r="C110" s="59">
        <v>2665</v>
      </c>
      <c r="D110" s="63">
        <v>0.4126025700572844</v>
      </c>
      <c r="E110" s="64">
        <v>0.24475298676138199</v>
      </c>
      <c r="F110" s="64">
        <v>0.56722189173111248</v>
      </c>
      <c r="G110" s="63">
        <v>0.96010363377967145</v>
      </c>
      <c r="I110" s="64">
        <f t="shared" si="1"/>
        <v>-5.0000000000000001E-3</v>
      </c>
      <c r="M110" s="60"/>
    </row>
    <row r="111" spans="1:13" x14ac:dyDescent="0.25">
      <c r="A111" s="111" t="s">
        <v>115</v>
      </c>
      <c r="B111" s="114">
        <v>3177</v>
      </c>
      <c r="C111" s="114">
        <v>1420</v>
      </c>
      <c r="D111" s="115">
        <v>0.30889710680878835</v>
      </c>
      <c r="E111" s="116">
        <v>0.28548580567772891</v>
      </c>
      <c r="F111" s="116">
        <v>0.33683206106870228</v>
      </c>
      <c r="G111" s="115">
        <v>0.85067974434283422</v>
      </c>
      <c r="H111" s="116"/>
      <c r="I111" s="116">
        <f t="shared" si="1"/>
        <v>-5.0000000000000001E-3</v>
      </c>
      <c r="M111" s="60"/>
    </row>
    <row r="112" spans="1:13" x14ac:dyDescent="0.25">
      <c r="A112" s="57" t="s">
        <v>116</v>
      </c>
      <c r="B112" s="59">
        <v>3247</v>
      </c>
      <c r="C112" s="59">
        <v>1329</v>
      </c>
      <c r="D112" s="63">
        <v>0.29042832167832167</v>
      </c>
      <c r="E112" s="64">
        <v>0.25443298969072164</v>
      </c>
      <c r="F112" s="64">
        <v>0.3310088331008833</v>
      </c>
      <c r="G112" s="63">
        <v>0.90576500088989442</v>
      </c>
      <c r="I112" s="64">
        <f t="shared" si="1"/>
        <v>-5.0000000000000001E-3</v>
      </c>
      <c r="M112" s="60"/>
    </row>
    <row r="113" spans="1:13" x14ac:dyDescent="0.25">
      <c r="A113" s="111" t="s">
        <v>117</v>
      </c>
      <c r="B113" s="114">
        <v>3860</v>
      </c>
      <c r="C113" s="114">
        <v>1879</v>
      </c>
      <c r="D113" s="115">
        <v>0.3274089562641575</v>
      </c>
      <c r="E113" s="116">
        <v>0.25544554455445545</v>
      </c>
      <c r="F113" s="116">
        <v>0.38394523957685128</v>
      </c>
      <c r="G113" s="115">
        <v>1.0043668135025308</v>
      </c>
      <c r="H113" s="116"/>
      <c r="I113" s="116">
        <f t="shared" si="1"/>
        <v>-5.0000000000000001E-3</v>
      </c>
      <c r="M113" s="60"/>
    </row>
    <row r="114" spans="1:13" x14ac:dyDescent="0.25">
      <c r="A114" s="57" t="s">
        <v>118</v>
      </c>
      <c r="B114" s="59">
        <v>3596</v>
      </c>
      <c r="C114" s="59">
        <v>696</v>
      </c>
      <c r="D114" s="63">
        <v>0.16216216216216217</v>
      </c>
      <c r="E114" s="64">
        <v>0.17310140008485364</v>
      </c>
      <c r="F114" s="64">
        <v>0.14883720930232558</v>
      </c>
      <c r="G114" s="63">
        <v>1.1413785481619358</v>
      </c>
      <c r="I114" s="64">
        <f t="shared" si="1"/>
        <v>-5.0000000000000001E-3</v>
      </c>
      <c r="M114" s="60"/>
    </row>
    <row r="115" spans="1:13" x14ac:dyDescent="0.25">
      <c r="A115" s="111" t="s">
        <v>119</v>
      </c>
      <c r="B115" s="114">
        <v>3777</v>
      </c>
      <c r="C115" s="114">
        <v>1582</v>
      </c>
      <c r="D115" s="115">
        <v>0.29520432916588918</v>
      </c>
      <c r="E115" s="116">
        <v>0.27241732015001707</v>
      </c>
      <c r="F115" s="116">
        <v>0.32275350370981037</v>
      </c>
      <c r="G115" s="115">
        <v>1.1857717535309189</v>
      </c>
      <c r="H115" s="116"/>
      <c r="I115" s="116">
        <f t="shared" si="1"/>
        <v>-5.0000000000000001E-3</v>
      </c>
      <c r="M115" s="60"/>
    </row>
    <row r="116" spans="1:13" x14ac:dyDescent="0.25">
      <c r="A116" s="57" t="s">
        <v>120</v>
      </c>
      <c r="B116" s="59">
        <v>3654</v>
      </c>
      <c r="C116" s="59">
        <v>2227</v>
      </c>
      <c r="D116" s="63">
        <v>0.37867709573201835</v>
      </c>
      <c r="E116" s="64">
        <v>0.26715497301464919</v>
      </c>
      <c r="F116" s="64">
        <v>0.46668694858533616</v>
      </c>
      <c r="G116" s="63">
        <v>1.0704628290331184</v>
      </c>
      <c r="I116" s="64">
        <f t="shared" si="1"/>
        <v>-5.0000000000000001E-3</v>
      </c>
      <c r="M116" s="60"/>
    </row>
    <row r="117" spans="1:13" x14ac:dyDescent="0.25">
      <c r="A117" s="111" t="s">
        <v>121</v>
      </c>
      <c r="B117" s="114">
        <v>3479</v>
      </c>
      <c r="C117" s="114">
        <v>2115</v>
      </c>
      <c r="D117" s="115">
        <v>0.37808366106542723</v>
      </c>
      <c r="E117" s="116">
        <v>0.35709294199860236</v>
      </c>
      <c r="F117" s="116">
        <v>0.40007320644216693</v>
      </c>
      <c r="G117" s="115">
        <v>0.94304585516869743</v>
      </c>
      <c r="H117" s="116"/>
      <c r="I117" s="116">
        <f t="shared" si="1"/>
        <v>-5.0000000000000001E-3</v>
      </c>
      <c r="M117" s="60"/>
    </row>
    <row r="118" spans="1:13" x14ac:dyDescent="0.25">
      <c r="A118" s="57" t="s">
        <v>122</v>
      </c>
      <c r="B118" s="59">
        <v>3578</v>
      </c>
      <c r="C118" s="59">
        <v>1269</v>
      </c>
      <c r="D118" s="63">
        <v>0.26181142975036104</v>
      </c>
      <c r="E118" s="64">
        <v>0.20496894409937888</v>
      </c>
      <c r="F118" s="64">
        <v>0.31825657894736842</v>
      </c>
      <c r="G118" s="63">
        <v>1.0393200847646225</v>
      </c>
      <c r="I118" s="64">
        <f t="shared" si="1"/>
        <v>-5.0000000000000001E-3</v>
      </c>
      <c r="M118" s="60"/>
    </row>
    <row r="119" spans="1:13" x14ac:dyDescent="0.25">
      <c r="A119" s="111" t="s">
        <v>123</v>
      </c>
      <c r="B119" s="114">
        <v>4043</v>
      </c>
      <c r="C119" s="114">
        <v>2232</v>
      </c>
      <c r="D119" s="115">
        <v>0.3556972111553785</v>
      </c>
      <c r="E119" s="116">
        <v>0.34410576569959606</v>
      </c>
      <c r="F119" s="116">
        <v>0.36458333333333331</v>
      </c>
      <c r="G119" s="115">
        <v>1.1319357874405349</v>
      </c>
      <c r="H119" s="116"/>
      <c r="I119" s="116">
        <f t="shared" si="1"/>
        <v>-5.0000000000000001E-3</v>
      </c>
      <c r="M119" s="60"/>
    </row>
    <row r="120" spans="1:13" x14ac:dyDescent="0.25">
      <c r="A120" s="57" t="s">
        <v>124</v>
      </c>
      <c r="B120" s="59">
        <v>3445</v>
      </c>
      <c r="C120" s="59">
        <v>1795</v>
      </c>
      <c r="D120" s="63">
        <v>0.34255725190839692</v>
      </c>
      <c r="E120" s="64">
        <v>0.26887734718337997</v>
      </c>
      <c r="F120" s="64">
        <v>0.40993788819875776</v>
      </c>
      <c r="G120" s="63">
        <v>0.93510767177130072</v>
      </c>
      <c r="I120" s="64">
        <f t="shared" si="1"/>
        <v>-5.0000000000000001E-3</v>
      </c>
      <c r="M120" s="60"/>
    </row>
    <row r="121" spans="1:13" x14ac:dyDescent="0.25">
      <c r="A121" s="111" t="s">
        <v>88</v>
      </c>
      <c r="B121" s="114">
        <v>3563</v>
      </c>
      <c r="C121" s="114">
        <v>1643</v>
      </c>
      <c r="D121" s="115">
        <v>0.31559738762965811</v>
      </c>
      <c r="E121" s="116">
        <v>0.24902267396403441</v>
      </c>
      <c r="F121" s="116">
        <v>0.37990936555891236</v>
      </c>
      <c r="G121" s="115">
        <v>1.016202934864936</v>
      </c>
      <c r="H121" s="116"/>
      <c r="I121" s="116">
        <f t="shared" si="1"/>
        <v>-5.0000000000000001E-3</v>
      </c>
      <c r="M121" s="60"/>
    </row>
    <row r="122" spans="1:13" x14ac:dyDescent="0.25">
      <c r="A122" s="57" t="s">
        <v>125</v>
      </c>
      <c r="B122" s="59">
        <v>3112</v>
      </c>
      <c r="C122" s="59">
        <v>1412</v>
      </c>
      <c r="D122" s="63">
        <v>0.31211317418213969</v>
      </c>
      <c r="E122" s="64">
        <v>0.34894091415830547</v>
      </c>
      <c r="F122" s="64">
        <v>0.25804691762138571</v>
      </c>
      <c r="G122" s="63">
        <v>0.96799755408949562</v>
      </c>
      <c r="I122" s="64">
        <f t="shared" si="1"/>
        <v>-5.0000000000000001E-3</v>
      </c>
      <c r="M122" s="60"/>
    </row>
    <row r="123" spans="1:13" x14ac:dyDescent="0.25">
      <c r="A123" s="111" t="s">
        <v>126</v>
      </c>
      <c r="B123" s="114">
        <v>3340</v>
      </c>
      <c r="C123" s="114">
        <v>929</v>
      </c>
      <c r="D123" s="115">
        <v>0.21761536659639261</v>
      </c>
      <c r="E123" s="116">
        <v>0.24291845493562231</v>
      </c>
      <c r="F123" s="116">
        <v>0.18720990201134605</v>
      </c>
      <c r="G123" s="115">
        <v>0.86928692453325762</v>
      </c>
      <c r="H123" s="116"/>
      <c r="I123" s="116">
        <f t="shared" si="1"/>
        <v>-5.0000000000000001E-3</v>
      </c>
      <c r="M123" s="60"/>
    </row>
    <row r="124" spans="1:13" x14ac:dyDescent="0.25">
      <c r="A124" s="57" t="s">
        <v>127</v>
      </c>
      <c r="B124" s="59">
        <v>3215</v>
      </c>
      <c r="C124" s="59">
        <v>1233</v>
      </c>
      <c r="D124" s="63">
        <v>0.27720323741007197</v>
      </c>
      <c r="E124" s="64">
        <v>0.25608732157850544</v>
      </c>
      <c r="F124" s="64">
        <v>0.30154888673765728</v>
      </c>
      <c r="G124" s="63">
        <v>0.81288528414128802</v>
      </c>
      <c r="I124" s="64">
        <f t="shared" si="1"/>
        <v>-5.0000000000000001E-3</v>
      </c>
      <c r="M124" s="60"/>
    </row>
    <row r="125" spans="1:13" x14ac:dyDescent="0.25">
      <c r="A125" s="111" t="s">
        <v>128</v>
      </c>
      <c r="B125" s="114">
        <v>3627</v>
      </c>
      <c r="C125" s="114">
        <v>2055</v>
      </c>
      <c r="D125" s="115">
        <v>0.36166842661034848</v>
      </c>
      <c r="E125" s="116">
        <v>0.31429652042360062</v>
      </c>
      <c r="F125" s="116">
        <v>0.40289664252797891</v>
      </c>
      <c r="G125" s="115">
        <v>0.98817905047102117</v>
      </c>
      <c r="H125" s="116"/>
      <c r="I125" s="116">
        <f t="shared" si="1"/>
        <v>-5.0000000000000001E-3</v>
      </c>
      <c r="M125" s="60"/>
    </row>
    <row r="126" spans="1:13" x14ac:dyDescent="0.25">
      <c r="A126" s="57" t="s">
        <v>129</v>
      </c>
      <c r="B126" s="59">
        <v>4159</v>
      </c>
      <c r="C126" s="59">
        <v>2124</v>
      </c>
      <c r="D126" s="63">
        <v>0.33805506923444212</v>
      </c>
      <c r="E126" s="64">
        <v>0.26083840917233964</v>
      </c>
      <c r="F126" s="64">
        <v>0.39977090492554412</v>
      </c>
      <c r="G126" s="63">
        <v>1.2365022435601862</v>
      </c>
      <c r="I126" s="64">
        <f t="shared" si="1"/>
        <v>-5.0000000000000001E-3</v>
      </c>
      <c r="M126" s="60"/>
    </row>
    <row r="127" spans="1:13" x14ac:dyDescent="0.25">
      <c r="A127" s="111" t="s">
        <v>130</v>
      </c>
      <c r="B127" s="114">
        <v>4536</v>
      </c>
      <c r="C127" s="114">
        <v>1975</v>
      </c>
      <c r="D127" s="115">
        <v>0.30333282137920442</v>
      </c>
      <c r="E127" s="116">
        <v>0.24886877828054299</v>
      </c>
      <c r="F127" s="116">
        <v>0.34634414513468936</v>
      </c>
      <c r="G127" s="115">
        <v>1.3665235866323275</v>
      </c>
      <c r="H127" s="116"/>
      <c r="I127" s="116">
        <f t="shared" si="1"/>
        <v>-5.0000000000000001E-3</v>
      </c>
      <c r="M127" s="60"/>
    </row>
    <row r="128" spans="1:13" x14ac:dyDescent="0.25">
      <c r="A128" s="57" t="s">
        <v>131</v>
      </c>
      <c r="B128" s="59">
        <v>3160</v>
      </c>
      <c r="C128" s="59">
        <v>1751</v>
      </c>
      <c r="D128" s="63">
        <v>0.35654652820199551</v>
      </c>
      <c r="E128" s="64">
        <v>0.28532608695652173</v>
      </c>
      <c r="F128" s="64">
        <v>0.43511777301927196</v>
      </c>
      <c r="G128" s="63">
        <v>0.90198777527823826</v>
      </c>
      <c r="I128" s="64">
        <f t="shared" si="1"/>
        <v>-5.0000000000000001E-3</v>
      </c>
      <c r="M128" s="60"/>
    </row>
    <row r="129" spans="1:13" x14ac:dyDescent="0.25">
      <c r="A129" s="111" t="s">
        <v>132</v>
      </c>
      <c r="B129" s="114">
        <v>3100</v>
      </c>
      <c r="C129" s="114">
        <v>2070</v>
      </c>
      <c r="D129" s="115">
        <v>0.40038684719535783</v>
      </c>
      <c r="E129" s="116">
        <v>0.31567164179104479</v>
      </c>
      <c r="F129" s="116">
        <v>0.49156626506024098</v>
      </c>
      <c r="G129" s="115">
        <v>0.90309878672747113</v>
      </c>
      <c r="H129" s="116"/>
      <c r="I129" s="116">
        <f t="shared" si="1"/>
        <v>-5.0000000000000001E-3</v>
      </c>
      <c r="M129" s="60"/>
    </row>
    <row r="130" spans="1:13" x14ac:dyDescent="0.25">
      <c r="A130" s="57" t="s">
        <v>133</v>
      </c>
      <c r="B130" s="59">
        <v>2946</v>
      </c>
      <c r="C130" s="59">
        <v>2158</v>
      </c>
      <c r="D130" s="63">
        <v>0.42280564263322884</v>
      </c>
      <c r="E130" s="64">
        <v>0.3656686626746507</v>
      </c>
      <c r="F130" s="64">
        <v>0.47787610619469029</v>
      </c>
      <c r="G130" s="63">
        <v>0.71628406600514216</v>
      </c>
      <c r="I130" s="64">
        <f t="shared" si="1"/>
        <v>-5.0000000000000001E-3</v>
      </c>
      <c r="M130" s="60"/>
    </row>
    <row r="131" spans="1:13" x14ac:dyDescent="0.25">
      <c r="A131" s="111" t="s">
        <v>134</v>
      </c>
      <c r="B131" s="114">
        <v>3610</v>
      </c>
      <c r="C131" s="114">
        <v>2028</v>
      </c>
      <c r="D131" s="115">
        <v>0.35970202199361478</v>
      </c>
      <c r="E131" s="116">
        <v>0.3036893203883495</v>
      </c>
      <c r="F131" s="116">
        <v>0.40679072804440092</v>
      </c>
      <c r="G131" s="115">
        <v>1.0326235575506133</v>
      </c>
      <c r="H131" s="116"/>
      <c r="I131" s="116">
        <f t="shared" ref="I131:I194" si="2">H131-0.005</f>
        <v>-5.0000000000000001E-3</v>
      </c>
      <c r="M131" s="60"/>
    </row>
    <row r="132" spans="1:13" x14ac:dyDescent="0.25">
      <c r="A132" s="57" t="s">
        <v>89</v>
      </c>
      <c r="B132" s="59">
        <v>3381</v>
      </c>
      <c r="C132" s="59">
        <v>785</v>
      </c>
      <c r="D132" s="63">
        <v>0.18843014882381182</v>
      </c>
      <c r="E132" s="64">
        <v>0.1717032967032967</v>
      </c>
      <c r="F132" s="64">
        <v>0.20686175580221999</v>
      </c>
      <c r="G132" s="63">
        <v>0.88354827404636294</v>
      </c>
      <c r="I132" s="64">
        <f t="shared" si="2"/>
        <v>-5.0000000000000001E-3</v>
      </c>
      <c r="M132" s="60"/>
    </row>
    <row r="133" spans="1:13" x14ac:dyDescent="0.25">
      <c r="A133" s="111" t="s">
        <v>135</v>
      </c>
      <c r="B133" s="114">
        <v>3533</v>
      </c>
      <c r="C133" s="114">
        <v>1836</v>
      </c>
      <c r="D133" s="115">
        <v>0.34196312162413856</v>
      </c>
      <c r="E133" s="116">
        <v>0.33425893786879557</v>
      </c>
      <c r="F133" s="116">
        <v>0.35088424437299037</v>
      </c>
      <c r="G133" s="115">
        <v>0.90069954860114221</v>
      </c>
      <c r="H133" s="116"/>
      <c r="I133" s="116">
        <f t="shared" si="2"/>
        <v>-5.0000000000000001E-3</v>
      </c>
      <c r="M133" s="60"/>
    </row>
    <row r="134" spans="1:13" x14ac:dyDescent="0.25">
      <c r="A134" s="57" t="s">
        <v>136</v>
      </c>
      <c r="B134" s="59">
        <v>3364</v>
      </c>
      <c r="C134" s="59">
        <v>1382</v>
      </c>
      <c r="D134" s="63">
        <v>0.29119258322798147</v>
      </c>
      <c r="E134" s="64">
        <v>0.25885668276972623</v>
      </c>
      <c r="F134" s="64">
        <v>0.3267020335985853</v>
      </c>
      <c r="G134" s="63">
        <v>0.80412216949008253</v>
      </c>
      <c r="I134" s="64">
        <f t="shared" si="2"/>
        <v>-5.0000000000000001E-3</v>
      </c>
      <c r="M134" s="60"/>
    </row>
    <row r="135" spans="1:13" x14ac:dyDescent="0.25">
      <c r="A135" s="111" t="s">
        <v>137</v>
      </c>
      <c r="B135" s="114">
        <v>3415</v>
      </c>
      <c r="C135" s="114">
        <v>1472</v>
      </c>
      <c r="D135" s="115">
        <v>0.30120728463269902</v>
      </c>
      <c r="E135" s="116">
        <v>0.27180114099429503</v>
      </c>
      <c r="F135" s="116">
        <v>0.33086724208795726</v>
      </c>
      <c r="G135" s="115">
        <v>0.93812830844046891</v>
      </c>
      <c r="H135" s="116"/>
      <c r="I135" s="116">
        <f t="shared" si="2"/>
        <v>-5.0000000000000001E-3</v>
      </c>
      <c r="M135" s="60"/>
    </row>
    <row r="136" spans="1:13" x14ac:dyDescent="0.25">
      <c r="A136" s="57" t="s">
        <v>138</v>
      </c>
      <c r="B136" s="59">
        <v>3133</v>
      </c>
      <c r="C136" s="59">
        <v>2024</v>
      </c>
      <c r="D136" s="63">
        <v>0.39247624587938723</v>
      </c>
      <c r="E136" s="64">
        <v>0.25247311827956992</v>
      </c>
      <c r="F136" s="64">
        <v>0.50741525423728817</v>
      </c>
      <c r="G136" s="63">
        <v>0.8550385364838331</v>
      </c>
      <c r="I136" s="64">
        <f t="shared" si="2"/>
        <v>-5.0000000000000001E-3</v>
      </c>
      <c r="M136" s="60"/>
    </row>
    <row r="137" spans="1:13" x14ac:dyDescent="0.25">
      <c r="A137" s="111" t="s">
        <v>139</v>
      </c>
      <c r="B137" s="114">
        <v>3859</v>
      </c>
      <c r="C137" s="114">
        <v>1366</v>
      </c>
      <c r="D137" s="115">
        <v>0.26143540669856458</v>
      </c>
      <c r="E137" s="116">
        <v>0.26886250478743778</v>
      </c>
      <c r="F137" s="116">
        <v>0.25401683244070389</v>
      </c>
      <c r="G137" s="115">
        <v>1.0222532412379353</v>
      </c>
      <c r="H137" s="116"/>
      <c r="I137" s="116">
        <f t="shared" si="2"/>
        <v>-5.0000000000000001E-3</v>
      </c>
      <c r="M137" s="60"/>
    </row>
    <row r="138" spans="1:13" x14ac:dyDescent="0.25">
      <c r="A138" s="57" t="s">
        <v>140</v>
      </c>
      <c r="B138" s="59">
        <v>3028</v>
      </c>
      <c r="C138" s="59">
        <v>1721</v>
      </c>
      <c r="D138" s="63">
        <v>0.36239208254369343</v>
      </c>
      <c r="E138" s="64">
        <v>0.28849270664505672</v>
      </c>
      <c r="F138" s="64">
        <v>0.44234984655852694</v>
      </c>
      <c r="G138" s="63">
        <v>0.82091914432174617</v>
      </c>
      <c r="I138" s="64">
        <f t="shared" si="2"/>
        <v>-5.0000000000000001E-3</v>
      </c>
      <c r="M138" s="60"/>
    </row>
    <row r="139" spans="1:13" x14ac:dyDescent="0.25">
      <c r="A139" s="111" t="s">
        <v>141</v>
      </c>
      <c r="B139" s="114">
        <v>3621</v>
      </c>
      <c r="C139" s="114">
        <v>3052</v>
      </c>
      <c r="D139" s="115">
        <v>0.45736550277236626</v>
      </c>
      <c r="E139" s="116">
        <v>0.35783972125435543</v>
      </c>
      <c r="F139" s="116">
        <v>0.53247436234551671</v>
      </c>
      <c r="G139" s="115">
        <v>0.81284733981525503</v>
      </c>
      <c r="H139" s="116"/>
      <c r="I139" s="116">
        <f t="shared" si="2"/>
        <v>-5.0000000000000001E-3</v>
      </c>
      <c r="M139" s="60"/>
    </row>
    <row r="140" spans="1:13" x14ac:dyDescent="0.25">
      <c r="A140" s="57" t="s">
        <v>142</v>
      </c>
      <c r="B140" s="59">
        <v>4004</v>
      </c>
      <c r="C140" s="59">
        <v>1319</v>
      </c>
      <c r="D140" s="63">
        <v>0.24779259815893293</v>
      </c>
      <c r="E140" s="64">
        <v>0.26904496469713862</v>
      </c>
      <c r="F140" s="64">
        <v>0.22606382978723405</v>
      </c>
      <c r="G140" s="63">
        <v>0.93728125038558718</v>
      </c>
      <c r="I140" s="64">
        <f t="shared" si="2"/>
        <v>-5.0000000000000001E-3</v>
      </c>
      <c r="M140" s="60"/>
    </row>
    <row r="141" spans="1:13" x14ac:dyDescent="0.25">
      <c r="A141" s="111" t="s">
        <v>143</v>
      </c>
      <c r="B141" s="114">
        <v>3444</v>
      </c>
      <c r="C141" s="114">
        <v>2684</v>
      </c>
      <c r="D141" s="115">
        <v>0.43798955613577023</v>
      </c>
      <c r="E141" s="116">
        <v>0.4580320653882427</v>
      </c>
      <c r="F141" s="116">
        <v>0.41635561588055647</v>
      </c>
      <c r="G141" s="115">
        <v>0.86507046350397898</v>
      </c>
      <c r="H141" s="116"/>
      <c r="I141" s="116">
        <f t="shared" si="2"/>
        <v>-5.0000000000000001E-3</v>
      </c>
      <c r="M141" s="60"/>
    </row>
    <row r="142" spans="1:13" x14ac:dyDescent="0.25">
      <c r="A142" s="57" t="s">
        <v>144</v>
      </c>
      <c r="B142" s="59">
        <v>3447</v>
      </c>
      <c r="C142" s="59">
        <v>2054</v>
      </c>
      <c r="D142" s="63">
        <v>0.37338665697145973</v>
      </c>
      <c r="E142" s="64">
        <v>0.28081936685288639</v>
      </c>
      <c r="F142" s="64">
        <v>0.46164772727272729</v>
      </c>
      <c r="G142" s="63">
        <v>0.98315631452866248</v>
      </c>
      <c r="I142" s="64">
        <f t="shared" si="2"/>
        <v>-5.0000000000000001E-3</v>
      </c>
      <c r="M142" s="60"/>
    </row>
    <row r="143" spans="1:13" x14ac:dyDescent="0.25">
      <c r="A143" s="111" t="s">
        <v>90</v>
      </c>
      <c r="B143" s="114">
        <v>3409</v>
      </c>
      <c r="C143" s="114">
        <v>1478</v>
      </c>
      <c r="D143" s="115">
        <v>0.3024350317167997</v>
      </c>
      <c r="E143" s="116">
        <v>0.25873015873015875</v>
      </c>
      <c r="F143" s="116">
        <v>0.34896493451626531</v>
      </c>
      <c r="G143" s="115">
        <v>0.89750672509226592</v>
      </c>
      <c r="H143" s="116"/>
      <c r="I143" s="116">
        <f t="shared" si="2"/>
        <v>-5.0000000000000001E-3</v>
      </c>
      <c r="M143" s="60"/>
    </row>
    <row r="144" spans="1:13" x14ac:dyDescent="0.25">
      <c r="A144" s="57" t="s">
        <v>145</v>
      </c>
      <c r="B144" s="59">
        <v>3567</v>
      </c>
      <c r="C144" s="59">
        <v>1860</v>
      </c>
      <c r="D144" s="63">
        <v>0.34273079049198452</v>
      </c>
      <c r="E144" s="64">
        <v>0.25860023724792408</v>
      </c>
      <c r="F144" s="64">
        <v>0.41614906832298137</v>
      </c>
      <c r="G144" s="63">
        <v>0.9005094441304119</v>
      </c>
      <c r="I144" s="64">
        <f t="shared" si="2"/>
        <v>-5.0000000000000001E-3</v>
      </c>
      <c r="M144" s="60"/>
    </row>
    <row r="145" spans="1:13" x14ac:dyDescent="0.25">
      <c r="A145" s="111" t="s">
        <v>146</v>
      </c>
      <c r="B145" s="114">
        <v>3398</v>
      </c>
      <c r="C145" s="114">
        <v>1399</v>
      </c>
      <c r="D145" s="115">
        <v>0.29164060871377945</v>
      </c>
      <c r="E145" s="116">
        <v>0.25839589095219279</v>
      </c>
      <c r="F145" s="116">
        <v>0.3287731685789938</v>
      </c>
      <c r="G145" s="115">
        <v>0.91889794633056432</v>
      </c>
      <c r="H145" s="116"/>
      <c r="I145" s="116">
        <f t="shared" si="2"/>
        <v>-5.0000000000000001E-3</v>
      </c>
      <c r="M145" s="60"/>
    </row>
    <row r="146" spans="1:13" x14ac:dyDescent="0.25">
      <c r="A146" s="57" t="s">
        <v>147</v>
      </c>
      <c r="B146" s="59">
        <v>3709</v>
      </c>
      <c r="C146" s="59">
        <v>1643</v>
      </c>
      <c r="D146" s="63">
        <v>0.30698804185351269</v>
      </c>
      <c r="E146" s="64">
        <v>0.30099502487562191</v>
      </c>
      <c r="F146" s="64">
        <v>0.31363278171788811</v>
      </c>
      <c r="G146" s="63">
        <v>1.1090058269660252</v>
      </c>
      <c r="I146" s="64">
        <f t="shared" si="2"/>
        <v>-5.0000000000000001E-3</v>
      </c>
      <c r="M146" s="60"/>
    </row>
    <row r="147" spans="1:13" x14ac:dyDescent="0.25">
      <c r="A147" s="111" t="s">
        <v>148</v>
      </c>
      <c r="B147" s="114">
        <v>2525</v>
      </c>
      <c r="C147" s="114">
        <v>780</v>
      </c>
      <c r="D147" s="115">
        <v>0.23600605143721634</v>
      </c>
      <c r="E147" s="116">
        <v>0.20744081172491544</v>
      </c>
      <c r="F147" s="116">
        <v>0.26910516002612672</v>
      </c>
      <c r="G147" s="115">
        <v>0.86394270095957204</v>
      </c>
      <c r="H147" s="116"/>
      <c r="I147" s="116">
        <f t="shared" si="2"/>
        <v>-5.0000000000000001E-3</v>
      </c>
      <c r="M147" s="60"/>
    </row>
    <row r="148" spans="1:13" x14ac:dyDescent="0.25">
      <c r="A148" s="57" t="s">
        <v>149</v>
      </c>
      <c r="B148" s="59">
        <v>3654</v>
      </c>
      <c r="C148" s="59">
        <v>1504</v>
      </c>
      <c r="D148" s="63">
        <v>0.29158588600232649</v>
      </c>
      <c r="E148" s="64">
        <v>0.27484528576629053</v>
      </c>
      <c r="F148" s="64">
        <v>0.31065947739527167</v>
      </c>
      <c r="G148" s="63">
        <v>1.0846239127635617</v>
      </c>
      <c r="I148" s="64">
        <f t="shared" si="2"/>
        <v>-5.0000000000000001E-3</v>
      </c>
      <c r="M148" s="60"/>
    </row>
    <row r="149" spans="1:13" x14ac:dyDescent="0.25">
      <c r="A149" s="111" t="s">
        <v>150</v>
      </c>
      <c r="B149" s="114">
        <v>3132</v>
      </c>
      <c r="C149" s="114">
        <v>1103</v>
      </c>
      <c r="D149" s="115">
        <v>0.26044864226682407</v>
      </c>
      <c r="E149" s="116">
        <v>0.2762237762237762</v>
      </c>
      <c r="F149" s="116">
        <v>0.23600240818783866</v>
      </c>
      <c r="G149" s="115">
        <v>1.0719753669875196</v>
      </c>
      <c r="H149" s="116"/>
      <c r="I149" s="116">
        <f t="shared" si="2"/>
        <v>-5.0000000000000001E-3</v>
      </c>
      <c r="M149" s="60"/>
    </row>
    <row r="150" spans="1:13" x14ac:dyDescent="0.25">
      <c r="A150" s="57" t="s">
        <v>151</v>
      </c>
      <c r="B150" s="59">
        <v>4151</v>
      </c>
      <c r="C150" s="59">
        <v>1971</v>
      </c>
      <c r="D150" s="63">
        <v>0.32195360993139499</v>
      </c>
      <c r="E150" s="64">
        <v>0.31518713269409215</v>
      </c>
      <c r="F150" s="64">
        <v>0.32952578746971273</v>
      </c>
      <c r="G150" s="63">
        <v>0.97998301587174352</v>
      </c>
      <c r="I150" s="64">
        <f t="shared" si="2"/>
        <v>-5.0000000000000001E-3</v>
      </c>
      <c r="M150" s="60"/>
    </row>
    <row r="151" spans="1:13" x14ac:dyDescent="0.25">
      <c r="A151" s="111" t="s">
        <v>152</v>
      </c>
      <c r="B151" s="114">
        <v>3644</v>
      </c>
      <c r="C151" s="114">
        <v>1324</v>
      </c>
      <c r="D151" s="115">
        <v>0.26650563607085348</v>
      </c>
      <c r="E151" s="116">
        <v>0.24494556765163297</v>
      </c>
      <c r="F151" s="116">
        <v>0.28964941569282138</v>
      </c>
      <c r="G151" s="115">
        <v>1.007149645108842</v>
      </c>
      <c r="H151" s="116"/>
      <c r="I151" s="116">
        <f t="shared" si="2"/>
        <v>-5.0000000000000001E-3</v>
      </c>
      <c r="M151" s="60"/>
    </row>
    <row r="152" spans="1:13" x14ac:dyDescent="0.25">
      <c r="A152" s="57" t="s">
        <v>153</v>
      </c>
      <c r="B152" s="59">
        <v>3202</v>
      </c>
      <c r="C152" s="59">
        <v>1378</v>
      </c>
      <c r="D152" s="63">
        <v>0.30087336244541485</v>
      </c>
      <c r="E152" s="64">
        <v>0.25789473684210529</v>
      </c>
      <c r="F152" s="64">
        <v>0.35118483412322277</v>
      </c>
      <c r="G152" s="63">
        <v>1.1094773636751978</v>
      </c>
      <c r="I152" s="64">
        <f t="shared" si="2"/>
        <v>-5.0000000000000001E-3</v>
      </c>
      <c r="M152" s="60"/>
    </row>
    <row r="153" spans="1:13" x14ac:dyDescent="0.25">
      <c r="A153" s="111" t="s">
        <v>154</v>
      </c>
      <c r="B153" s="114">
        <v>3247</v>
      </c>
      <c r="C153" s="114">
        <v>1424</v>
      </c>
      <c r="D153" s="115">
        <v>0.30485977306786555</v>
      </c>
      <c r="E153" s="116">
        <v>0.31700732741997684</v>
      </c>
      <c r="F153" s="116">
        <v>0.28970163618864292</v>
      </c>
      <c r="G153" s="115">
        <v>0.89623972206812508</v>
      </c>
      <c r="H153" s="116"/>
      <c r="I153" s="116">
        <f t="shared" si="2"/>
        <v>-5.0000000000000001E-3</v>
      </c>
      <c r="M153" s="60"/>
    </row>
    <row r="154" spans="1:13" x14ac:dyDescent="0.25">
      <c r="A154" s="57" t="s">
        <v>91</v>
      </c>
      <c r="B154" s="59">
        <v>3301</v>
      </c>
      <c r="C154" s="59">
        <v>1801</v>
      </c>
      <c r="D154" s="63">
        <v>0.3529988239905919</v>
      </c>
      <c r="E154" s="64">
        <v>0.27839555202541699</v>
      </c>
      <c r="F154" s="64">
        <v>0.42569659442724456</v>
      </c>
      <c r="G154" s="63">
        <v>0.82177326548895202</v>
      </c>
      <c r="I154" s="64">
        <f t="shared" si="2"/>
        <v>-5.0000000000000001E-3</v>
      </c>
      <c r="M154" s="60"/>
    </row>
    <row r="155" spans="1:13" x14ac:dyDescent="0.25">
      <c r="A155" s="111" t="s">
        <v>155</v>
      </c>
      <c r="B155" s="114">
        <v>3113</v>
      </c>
      <c r="C155" s="114">
        <v>1034</v>
      </c>
      <c r="D155" s="115">
        <v>0.24933687002652519</v>
      </c>
      <c r="E155" s="116">
        <v>0.17526188557614827</v>
      </c>
      <c r="F155" s="116">
        <v>0.35975975975975977</v>
      </c>
      <c r="G155" s="115">
        <v>1.1331654884100335</v>
      </c>
      <c r="H155" s="116"/>
      <c r="I155" s="116">
        <f t="shared" si="2"/>
        <v>-5.0000000000000001E-3</v>
      </c>
      <c r="M155" s="60"/>
    </row>
    <row r="156" spans="1:13" x14ac:dyDescent="0.25">
      <c r="A156" s="57" t="s">
        <v>156</v>
      </c>
      <c r="B156" s="59">
        <v>3520</v>
      </c>
      <c r="C156" s="59">
        <v>1608</v>
      </c>
      <c r="D156" s="63">
        <v>0.31357254290171604</v>
      </c>
      <c r="E156" s="64">
        <v>0.3003610108303249</v>
      </c>
      <c r="F156" s="64">
        <v>0.32909245122985581</v>
      </c>
      <c r="G156" s="63">
        <v>1.0150808894794365</v>
      </c>
      <c r="I156" s="64">
        <f t="shared" si="2"/>
        <v>-5.0000000000000001E-3</v>
      </c>
      <c r="M156" s="60"/>
    </row>
    <row r="157" spans="1:13" x14ac:dyDescent="0.25">
      <c r="A157" s="111" t="s">
        <v>157</v>
      </c>
      <c r="B157" s="114">
        <v>3441</v>
      </c>
      <c r="C157" s="114">
        <v>1575</v>
      </c>
      <c r="D157" s="115">
        <v>0.31399521531100477</v>
      </c>
      <c r="E157" s="116">
        <v>0.3079331941544885</v>
      </c>
      <c r="F157" s="116">
        <v>0.32212885154061627</v>
      </c>
      <c r="G157" s="115">
        <v>0.94363188316363267</v>
      </c>
      <c r="H157" s="116"/>
      <c r="I157" s="116">
        <f t="shared" si="2"/>
        <v>-5.0000000000000001E-3</v>
      </c>
      <c r="M157" s="60"/>
    </row>
    <row r="158" spans="1:13" x14ac:dyDescent="0.25">
      <c r="A158" s="57" t="s">
        <v>158</v>
      </c>
      <c r="B158" s="59">
        <v>3373</v>
      </c>
      <c r="C158" s="59">
        <v>1511</v>
      </c>
      <c r="D158" s="63">
        <v>0.3093775593775594</v>
      </c>
      <c r="E158" s="64">
        <v>0.28582089552238804</v>
      </c>
      <c r="F158" s="64">
        <v>0.33802177858439203</v>
      </c>
      <c r="G158" s="63">
        <v>0.929962943046443</v>
      </c>
      <c r="I158" s="64">
        <f t="shared" si="2"/>
        <v>-5.0000000000000001E-3</v>
      </c>
      <c r="M158" s="60"/>
    </row>
    <row r="159" spans="1:13" x14ac:dyDescent="0.25">
      <c r="A159" s="111" t="s">
        <v>159</v>
      </c>
      <c r="B159" s="114">
        <v>3374</v>
      </c>
      <c r="C159" s="114">
        <v>1898</v>
      </c>
      <c r="D159" s="115">
        <v>0.36001517450682852</v>
      </c>
      <c r="E159" s="116">
        <v>0.29347000759301445</v>
      </c>
      <c r="F159" s="116">
        <v>0.42645943896891586</v>
      </c>
      <c r="G159" s="115">
        <v>0.82638046052078029</v>
      </c>
      <c r="H159" s="116"/>
      <c r="I159" s="116">
        <f t="shared" si="2"/>
        <v>-5.0000000000000001E-3</v>
      </c>
      <c r="M159" s="60"/>
    </row>
    <row r="160" spans="1:13" x14ac:dyDescent="0.25">
      <c r="A160" s="57" t="s">
        <v>160</v>
      </c>
      <c r="B160" s="59">
        <v>3750</v>
      </c>
      <c r="C160" s="59">
        <v>1689</v>
      </c>
      <c r="D160" s="63">
        <v>0.31053502482073908</v>
      </c>
      <c r="E160" s="64">
        <v>0.34600760456273766</v>
      </c>
      <c r="F160" s="64">
        <v>0.26149802890932983</v>
      </c>
      <c r="G160" s="63">
        <v>0.9289952427929149</v>
      </c>
      <c r="I160" s="64">
        <f t="shared" si="2"/>
        <v>-5.0000000000000001E-3</v>
      </c>
      <c r="M160" s="60"/>
    </row>
    <row r="161" spans="1:13" x14ac:dyDescent="0.25">
      <c r="A161" s="111" t="s">
        <v>161</v>
      </c>
      <c r="B161" s="114">
        <v>2636</v>
      </c>
      <c r="C161" s="114">
        <v>1178</v>
      </c>
      <c r="D161" s="115">
        <v>0.30886208704771895</v>
      </c>
      <c r="E161" s="116">
        <v>0.25924437299035369</v>
      </c>
      <c r="F161" s="116">
        <v>0.40196078431372551</v>
      </c>
      <c r="G161" s="115">
        <v>0.79103523674186971</v>
      </c>
      <c r="H161" s="116"/>
      <c r="I161" s="116">
        <f t="shared" si="2"/>
        <v>-5.0000000000000001E-3</v>
      </c>
      <c r="M161" s="60"/>
    </row>
    <row r="162" spans="1:13" x14ac:dyDescent="0.25">
      <c r="A162" s="57" t="s">
        <v>162</v>
      </c>
      <c r="B162" s="59">
        <v>4143</v>
      </c>
      <c r="C162" s="59">
        <v>2361</v>
      </c>
      <c r="D162" s="63">
        <v>0.36300738007380073</v>
      </c>
      <c r="E162" s="64">
        <v>0.33730158730158732</v>
      </c>
      <c r="F162" s="64">
        <v>0.38534482758620692</v>
      </c>
      <c r="G162" s="63">
        <v>1.0502527995728188</v>
      </c>
      <c r="I162" s="64">
        <f t="shared" si="2"/>
        <v>-5.0000000000000001E-3</v>
      </c>
      <c r="M162" s="60"/>
    </row>
    <row r="163" spans="1:13" x14ac:dyDescent="0.25">
      <c r="A163" s="111" t="s">
        <v>163</v>
      </c>
      <c r="B163" s="114">
        <v>3462</v>
      </c>
      <c r="C163" s="114">
        <v>1461</v>
      </c>
      <c r="D163" s="115">
        <v>0.29677026203534429</v>
      </c>
      <c r="E163" s="116">
        <v>0.27421815408085431</v>
      </c>
      <c r="F163" s="116">
        <v>0.32246849196001737</v>
      </c>
      <c r="G163" s="115">
        <v>0.94090037594606724</v>
      </c>
      <c r="H163" s="116"/>
      <c r="I163" s="116">
        <f t="shared" si="2"/>
        <v>-5.0000000000000001E-3</v>
      </c>
      <c r="M163" s="60"/>
    </row>
    <row r="164" spans="1:13" x14ac:dyDescent="0.25">
      <c r="A164" s="57" t="s">
        <v>164</v>
      </c>
      <c r="B164" s="59">
        <v>3496</v>
      </c>
      <c r="C164" s="59">
        <v>1804</v>
      </c>
      <c r="D164" s="63">
        <v>0.34037735849056605</v>
      </c>
      <c r="E164" s="64">
        <v>0.32046476761619191</v>
      </c>
      <c r="F164" s="64">
        <v>0.36056231003039513</v>
      </c>
      <c r="G164" s="63">
        <v>0.93926036366152887</v>
      </c>
      <c r="I164" s="64">
        <f t="shared" si="2"/>
        <v>-5.0000000000000001E-3</v>
      </c>
      <c r="M164" s="60"/>
    </row>
    <row r="165" spans="1:13" x14ac:dyDescent="0.25">
      <c r="A165" s="111" t="s">
        <v>92</v>
      </c>
      <c r="B165" s="114">
        <v>3560</v>
      </c>
      <c r="C165" s="114">
        <v>1532</v>
      </c>
      <c r="D165" s="115">
        <v>0.30086410054988216</v>
      </c>
      <c r="E165" s="116">
        <v>0.2915552158960642</v>
      </c>
      <c r="F165" s="116">
        <v>0.31070707070707071</v>
      </c>
      <c r="G165" s="115">
        <v>0.89568579059001052</v>
      </c>
      <c r="H165" s="116"/>
      <c r="I165" s="116">
        <f t="shared" si="2"/>
        <v>-5.0000000000000001E-3</v>
      </c>
      <c r="M165" s="60"/>
    </row>
    <row r="166" spans="1:13" x14ac:dyDescent="0.25">
      <c r="A166" s="57" t="s">
        <v>165</v>
      </c>
      <c r="B166" s="59">
        <v>3282</v>
      </c>
      <c r="C166" s="59">
        <v>1557</v>
      </c>
      <c r="D166" s="63">
        <v>0.32176069435833848</v>
      </c>
      <c r="E166" s="64">
        <v>0.31283219438116933</v>
      </c>
      <c r="F166" s="64">
        <v>0.33242630385487526</v>
      </c>
      <c r="G166" s="63">
        <v>0.8101862550218849</v>
      </c>
      <c r="I166" s="64">
        <f t="shared" si="2"/>
        <v>-5.0000000000000001E-3</v>
      </c>
      <c r="M166" s="60"/>
    </row>
    <row r="167" spans="1:13" x14ac:dyDescent="0.25">
      <c r="A167" s="111" t="s">
        <v>166</v>
      </c>
      <c r="B167" s="114">
        <v>3724</v>
      </c>
      <c r="C167" s="114">
        <v>1875</v>
      </c>
      <c r="D167" s="115">
        <v>0.33488122879085552</v>
      </c>
      <c r="E167" s="116">
        <v>0.29927007299270075</v>
      </c>
      <c r="F167" s="116">
        <v>0.36901014340678556</v>
      </c>
      <c r="G167" s="115">
        <v>1.0652342497082845</v>
      </c>
      <c r="H167" s="116"/>
      <c r="I167" s="116">
        <f t="shared" si="2"/>
        <v>-5.0000000000000001E-3</v>
      </c>
      <c r="M167" s="60"/>
    </row>
    <row r="168" spans="1:13" x14ac:dyDescent="0.25">
      <c r="A168" s="57" t="s">
        <v>167</v>
      </c>
      <c r="B168" s="59">
        <v>4031</v>
      </c>
      <c r="C168" s="59">
        <v>3348</v>
      </c>
      <c r="D168" s="63">
        <v>0.45372001626236619</v>
      </c>
      <c r="E168" s="64">
        <v>0.25572269457161545</v>
      </c>
      <c r="F168" s="64">
        <v>0.59384401758852112</v>
      </c>
      <c r="G168" s="63">
        <v>1.1032272413070292</v>
      </c>
      <c r="I168" s="64">
        <f t="shared" si="2"/>
        <v>-5.0000000000000001E-3</v>
      </c>
      <c r="M168" s="60"/>
    </row>
    <row r="169" spans="1:13" x14ac:dyDescent="0.25">
      <c r="A169" s="111" t="s">
        <v>168</v>
      </c>
      <c r="B169" s="114">
        <v>3320</v>
      </c>
      <c r="C169" s="114">
        <v>1334</v>
      </c>
      <c r="D169" s="115">
        <v>0.28663515255694028</v>
      </c>
      <c r="E169" s="116">
        <v>0.25437201907790141</v>
      </c>
      <c r="F169" s="116">
        <v>0.3246024321796071</v>
      </c>
      <c r="G169" s="115">
        <v>0.92997294778666295</v>
      </c>
      <c r="H169" s="116"/>
      <c r="I169" s="116">
        <f t="shared" si="2"/>
        <v>-5.0000000000000001E-3</v>
      </c>
      <c r="M169" s="60"/>
    </row>
    <row r="170" spans="1:13" x14ac:dyDescent="0.25">
      <c r="A170" s="57" t="s">
        <v>169</v>
      </c>
      <c r="B170" s="59">
        <v>3128</v>
      </c>
      <c r="C170" s="59">
        <v>829</v>
      </c>
      <c r="D170" s="63">
        <v>0.20950214809198889</v>
      </c>
      <c r="E170" s="64">
        <v>0.16392694063926941</v>
      </c>
      <c r="F170" s="64">
        <v>0.2659875495189587</v>
      </c>
      <c r="G170" s="63">
        <v>0.80841883377318391</v>
      </c>
      <c r="I170" s="64">
        <f t="shared" si="2"/>
        <v>-5.0000000000000001E-3</v>
      </c>
      <c r="M170" s="60"/>
    </row>
    <row r="171" spans="1:13" x14ac:dyDescent="0.25">
      <c r="A171" s="111" t="s">
        <v>170</v>
      </c>
      <c r="B171" s="114">
        <v>3582</v>
      </c>
      <c r="C171" s="114">
        <v>1453</v>
      </c>
      <c r="D171" s="115">
        <v>0.28857994041708046</v>
      </c>
      <c r="E171" s="116">
        <v>0.23954222573007103</v>
      </c>
      <c r="F171" s="116">
        <v>0.33826469412235105</v>
      </c>
      <c r="G171" s="115">
        <v>1.0703345397111024</v>
      </c>
      <c r="H171" s="116"/>
      <c r="I171" s="116">
        <f t="shared" si="2"/>
        <v>-5.0000000000000001E-3</v>
      </c>
      <c r="M171" s="60"/>
    </row>
    <row r="172" spans="1:13" x14ac:dyDescent="0.25">
      <c r="A172" s="57" t="s">
        <v>171</v>
      </c>
      <c r="B172" s="59">
        <v>4196</v>
      </c>
      <c r="C172" s="59">
        <v>1964</v>
      </c>
      <c r="D172" s="63">
        <v>0.31883116883116885</v>
      </c>
      <c r="E172" s="64">
        <v>0.28375599725839618</v>
      </c>
      <c r="F172" s="64">
        <v>0.35040098704503392</v>
      </c>
      <c r="G172" s="63">
        <v>1.1884189823149136</v>
      </c>
      <c r="I172" s="64">
        <f t="shared" si="2"/>
        <v>-5.0000000000000001E-3</v>
      </c>
      <c r="M172" s="60"/>
    </row>
    <row r="173" spans="1:13" x14ac:dyDescent="0.25">
      <c r="A173" s="111" t="s">
        <v>172</v>
      </c>
      <c r="B173" s="114">
        <v>3781</v>
      </c>
      <c r="C173" s="114">
        <v>2158</v>
      </c>
      <c r="D173" s="115">
        <v>0.36336083515743389</v>
      </c>
      <c r="E173" s="116">
        <v>0.43220338983050849</v>
      </c>
      <c r="F173" s="116">
        <v>0.27703984819734345</v>
      </c>
      <c r="G173" s="115">
        <v>1.1595889418479781</v>
      </c>
      <c r="H173" s="116"/>
      <c r="I173" s="116">
        <f t="shared" si="2"/>
        <v>-5.0000000000000001E-3</v>
      </c>
      <c r="M173" s="60"/>
    </row>
    <row r="174" spans="1:13" x14ac:dyDescent="0.25">
      <c r="A174" s="57" t="s">
        <v>173</v>
      </c>
      <c r="B174" s="59">
        <v>3500</v>
      </c>
      <c r="C174" s="59">
        <v>1649</v>
      </c>
      <c r="D174" s="63">
        <v>0.32025636045834144</v>
      </c>
      <c r="E174" s="64">
        <v>0.31984877126654065</v>
      </c>
      <c r="F174" s="64">
        <v>0.32068690095846647</v>
      </c>
      <c r="G174" s="63">
        <v>0.98052542077530136</v>
      </c>
      <c r="I174" s="64">
        <f t="shared" si="2"/>
        <v>-5.0000000000000001E-3</v>
      </c>
      <c r="M174" s="60"/>
    </row>
    <row r="175" spans="1:13" x14ac:dyDescent="0.25">
      <c r="A175" s="111" t="s">
        <v>174</v>
      </c>
      <c r="B175" s="114">
        <v>3396</v>
      </c>
      <c r="C175" s="114">
        <v>1589</v>
      </c>
      <c r="D175" s="115">
        <v>0.31875626880641927</v>
      </c>
      <c r="E175" s="116">
        <v>0.29714285714285715</v>
      </c>
      <c r="F175" s="116">
        <v>0.34645308924485124</v>
      </c>
      <c r="G175" s="115">
        <v>1.0803613081097116</v>
      </c>
      <c r="H175" s="116"/>
      <c r="I175" s="116">
        <f t="shared" si="2"/>
        <v>-5.0000000000000001E-3</v>
      </c>
      <c r="M175" s="60"/>
    </row>
    <row r="176" spans="1:13" x14ac:dyDescent="0.25">
      <c r="A176" s="57" t="s">
        <v>93</v>
      </c>
      <c r="B176" s="59">
        <v>3354</v>
      </c>
      <c r="C176" s="59">
        <v>1379</v>
      </c>
      <c r="D176" s="63">
        <v>0.29135854637650538</v>
      </c>
      <c r="E176" s="64">
        <v>0.25614754098360654</v>
      </c>
      <c r="F176" s="64">
        <v>0.32882686436982117</v>
      </c>
      <c r="G176" s="63">
        <v>0.97106281888580803</v>
      </c>
      <c r="I176" s="64">
        <f t="shared" si="2"/>
        <v>-5.0000000000000001E-3</v>
      </c>
      <c r="M176" s="60"/>
    </row>
    <row r="177" spans="1:13" x14ac:dyDescent="0.25">
      <c r="A177" s="111" t="s">
        <v>175</v>
      </c>
      <c r="B177" s="114">
        <v>3462</v>
      </c>
      <c r="C177" s="114">
        <v>1390</v>
      </c>
      <c r="D177" s="115">
        <v>0.28647980214344598</v>
      </c>
      <c r="E177" s="116">
        <v>0.2459546925566343</v>
      </c>
      <c r="F177" s="116">
        <v>0.32857142857142857</v>
      </c>
      <c r="G177" s="115">
        <v>0.94391653557620381</v>
      </c>
      <c r="H177" s="116"/>
      <c r="I177" s="116">
        <f t="shared" si="2"/>
        <v>-5.0000000000000001E-3</v>
      </c>
      <c r="M177" s="60"/>
    </row>
    <row r="178" spans="1:13" x14ac:dyDescent="0.25">
      <c r="A178" s="57" t="s">
        <v>94</v>
      </c>
      <c r="B178" s="59">
        <v>3513</v>
      </c>
      <c r="C178" s="59">
        <v>1347</v>
      </c>
      <c r="D178" s="63">
        <v>0.27716049382716051</v>
      </c>
      <c r="E178" s="64">
        <v>0.23661270236612703</v>
      </c>
      <c r="F178" s="64">
        <v>0.31701346389228885</v>
      </c>
      <c r="G178" s="63">
        <v>0.96796674897422486</v>
      </c>
      <c r="I178" s="64">
        <f t="shared" si="2"/>
        <v>-5.0000000000000001E-3</v>
      </c>
      <c r="M178" s="60"/>
    </row>
    <row r="179" spans="1:13" x14ac:dyDescent="0.25">
      <c r="A179" s="111" t="s">
        <v>185</v>
      </c>
      <c r="B179" s="114">
        <v>4388</v>
      </c>
      <c r="C179" s="114">
        <v>2139</v>
      </c>
      <c r="D179" s="115">
        <v>0.32771564271487669</v>
      </c>
      <c r="E179" s="116">
        <v>0.27815126050420169</v>
      </c>
      <c r="F179" s="116">
        <v>0.38755495434562054</v>
      </c>
      <c r="G179" s="115">
        <v>0.96692480200900932</v>
      </c>
      <c r="H179" s="116"/>
      <c r="I179" s="116">
        <f t="shared" si="2"/>
        <v>-5.0000000000000001E-3</v>
      </c>
      <c r="M179" s="60"/>
    </row>
    <row r="180" spans="1:13" x14ac:dyDescent="0.25">
      <c r="A180" s="57" t="s">
        <v>186</v>
      </c>
      <c r="B180" s="59">
        <v>4827</v>
      </c>
      <c r="C180" s="59">
        <v>1738</v>
      </c>
      <c r="D180" s="63">
        <v>0.26473724295506473</v>
      </c>
      <c r="E180" s="64">
        <v>0.26759314015375518</v>
      </c>
      <c r="F180" s="64">
        <v>0.26170279610430414</v>
      </c>
      <c r="G180" s="63">
        <v>1.0308375011766526</v>
      </c>
      <c r="I180" s="64">
        <f t="shared" si="2"/>
        <v>-5.0000000000000001E-3</v>
      </c>
      <c r="M180" s="60"/>
    </row>
    <row r="181" spans="1:13" x14ac:dyDescent="0.25">
      <c r="A181" s="111" t="s">
        <v>187</v>
      </c>
      <c r="B181" s="114">
        <v>4229</v>
      </c>
      <c r="C181" s="114">
        <v>1190</v>
      </c>
      <c r="D181" s="115">
        <v>0.21959771175493634</v>
      </c>
      <c r="E181" s="116">
        <v>0.24166161309884779</v>
      </c>
      <c r="F181" s="116">
        <v>0.18528995756718528</v>
      </c>
      <c r="G181" s="115">
        <v>1.0656145402786521</v>
      </c>
      <c r="H181" s="116"/>
      <c r="I181" s="116">
        <f t="shared" si="2"/>
        <v>-5.0000000000000001E-3</v>
      </c>
      <c r="M181" s="60"/>
    </row>
    <row r="182" spans="1:13" x14ac:dyDescent="0.25">
      <c r="A182" s="57" t="s">
        <v>188</v>
      </c>
      <c r="B182" s="59">
        <v>5183</v>
      </c>
      <c r="C182" s="59">
        <v>2912</v>
      </c>
      <c r="D182" s="63">
        <v>0.35972822730080295</v>
      </c>
      <c r="E182" s="64">
        <v>0.24388961892247044</v>
      </c>
      <c r="F182" s="64">
        <v>0.4624708624708625</v>
      </c>
      <c r="G182" s="63">
        <v>1.1186200357434988</v>
      </c>
      <c r="I182" s="64">
        <f t="shared" si="2"/>
        <v>-5.0000000000000001E-3</v>
      </c>
      <c r="M182" s="60"/>
    </row>
    <row r="183" spans="1:13" x14ac:dyDescent="0.25">
      <c r="A183" s="111" t="s">
        <v>189</v>
      </c>
      <c r="B183" s="114">
        <v>3929</v>
      </c>
      <c r="C183" s="114">
        <v>1584</v>
      </c>
      <c r="D183" s="115">
        <v>0.28732087792490479</v>
      </c>
      <c r="E183" s="116">
        <v>0.26964856230031947</v>
      </c>
      <c r="F183" s="116">
        <v>0.31053294167016365</v>
      </c>
      <c r="G183" s="115">
        <v>0.76104974343074872</v>
      </c>
      <c r="H183" s="116"/>
      <c r="I183" s="116">
        <f t="shared" si="2"/>
        <v>-5.0000000000000001E-3</v>
      </c>
      <c r="M183" s="60"/>
    </row>
    <row r="184" spans="1:13" x14ac:dyDescent="0.25">
      <c r="A184" s="57" t="s">
        <v>176</v>
      </c>
      <c r="B184" s="59">
        <v>4309</v>
      </c>
      <c r="C184" s="59">
        <v>1785</v>
      </c>
      <c r="D184" s="63">
        <v>0.29291106005907452</v>
      </c>
      <c r="E184" s="64">
        <v>0.26012415016257762</v>
      </c>
      <c r="F184" s="64">
        <v>0.33382515676872004</v>
      </c>
      <c r="G184" s="63">
        <v>0.93815801146676725</v>
      </c>
      <c r="I184" s="64">
        <f t="shared" si="2"/>
        <v>-5.0000000000000001E-3</v>
      </c>
      <c r="M184" s="60"/>
    </row>
    <row r="185" spans="1:13" x14ac:dyDescent="0.25">
      <c r="A185" s="111" t="s">
        <v>177</v>
      </c>
      <c r="B185" s="114">
        <v>4261</v>
      </c>
      <c r="C185" s="114">
        <v>2047</v>
      </c>
      <c r="D185" s="115">
        <v>0.32450856055802157</v>
      </c>
      <c r="E185" s="116">
        <v>0.24223784417106034</v>
      </c>
      <c r="F185" s="116">
        <v>0.42156185210780928</v>
      </c>
      <c r="G185" s="115">
        <v>0.9349731806329592</v>
      </c>
      <c r="H185" s="116"/>
      <c r="I185" s="116">
        <f t="shared" si="2"/>
        <v>-5.0000000000000001E-3</v>
      </c>
      <c r="M185" s="60"/>
    </row>
    <row r="186" spans="1:13" x14ac:dyDescent="0.25">
      <c r="A186" s="57" t="s">
        <v>178</v>
      </c>
      <c r="B186" s="59">
        <v>4655</v>
      </c>
      <c r="C186" s="59">
        <v>1887</v>
      </c>
      <c r="D186" s="63">
        <v>0.28844390094772243</v>
      </c>
      <c r="E186" s="64">
        <v>0.29315774405954764</v>
      </c>
      <c r="F186" s="64">
        <v>0.28304362085929813</v>
      </c>
      <c r="G186" s="63">
        <v>1.1752757702926468</v>
      </c>
      <c r="I186" s="64">
        <f t="shared" si="2"/>
        <v>-5.0000000000000001E-3</v>
      </c>
      <c r="M186" s="60"/>
    </row>
    <row r="187" spans="1:13" x14ac:dyDescent="0.25">
      <c r="A187" s="111" t="s">
        <v>179</v>
      </c>
      <c r="B187" s="114">
        <v>3832</v>
      </c>
      <c r="C187" s="114">
        <v>2421</v>
      </c>
      <c r="D187" s="115">
        <v>0.38717415640492564</v>
      </c>
      <c r="E187" s="116">
        <v>0.28954163976759201</v>
      </c>
      <c r="F187" s="116">
        <v>0.48304278922345484</v>
      </c>
      <c r="G187" s="115">
        <v>0.80444263903959112</v>
      </c>
      <c r="H187" s="116"/>
      <c r="I187" s="116">
        <f t="shared" si="2"/>
        <v>-5.0000000000000001E-3</v>
      </c>
      <c r="M187" s="60"/>
    </row>
    <row r="188" spans="1:13" x14ac:dyDescent="0.25">
      <c r="A188" s="57" t="s">
        <v>180</v>
      </c>
      <c r="B188" s="59">
        <v>4436</v>
      </c>
      <c r="C188" s="59">
        <v>2218</v>
      </c>
      <c r="D188" s="63">
        <v>0.33333333333333331</v>
      </c>
      <c r="E188" s="64">
        <v>0.25579211020663745</v>
      </c>
      <c r="F188" s="64">
        <v>0.40491329479768784</v>
      </c>
      <c r="G188" s="63">
        <v>0.95947219539119644</v>
      </c>
      <c r="I188" s="64">
        <f t="shared" si="2"/>
        <v>-5.0000000000000001E-3</v>
      </c>
      <c r="M188" s="60"/>
    </row>
    <row r="189" spans="1:13" x14ac:dyDescent="0.25">
      <c r="A189" s="111" t="s">
        <v>181</v>
      </c>
      <c r="B189" s="114">
        <v>4046</v>
      </c>
      <c r="C189" s="114">
        <v>1440</v>
      </c>
      <c r="D189" s="115">
        <v>0.26248632883703976</v>
      </c>
      <c r="E189" s="116">
        <v>0.25597381342062192</v>
      </c>
      <c r="F189" s="116">
        <v>0.27067050596462361</v>
      </c>
      <c r="G189" s="115">
        <v>0.86878708714125374</v>
      </c>
      <c r="H189" s="116"/>
      <c r="I189" s="116">
        <f t="shared" si="2"/>
        <v>-5.0000000000000001E-3</v>
      </c>
      <c r="M189" s="60"/>
    </row>
    <row r="190" spans="1:13" x14ac:dyDescent="0.25">
      <c r="A190" s="57" t="s">
        <v>182</v>
      </c>
      <c r="B190" s="59">
        <v>4847</v>
      </c>
      <c r="C190" s="59">
        <v>1871</v>
      </c>
      <c r="D190" s="63">
        <v>0.27850550759154508</v>
      </c>
      <c r="E190" s="64">
        <v>0.2603988603988604</v>
      </c>
      <c r="F190" s="64">
        <v>0.29831670822942641</v>
      </c>
      <c r="G190" s="63">
        <v>1.0788154643564765</v>
      </c>
      <c r="I190" s="64">
        <f t="shared" si="2"/>
        <v>-5.0000000000000001E-3</v>
      </c>
      <c r="M190" s="60"/>
    </row>
    <row r="191" spans="1:13" x14ac:dyDescent="0.25">
      <c r="A191" s="111" t="s">
        <v>183</v>
      </c>
      <c r="B191" s="114">
        <v>4323</v>
      </c>
      <c r="C191" s="114">
        <v>1729</v>
      </c>
      <c r="D191" s="115">
        <v>0.28569068076668869</v>
      </c>
      <c r="E191" s="116">
        <v>0.26175088131609869</v>
      </c>
      <c r="F191" s="116">
        <v>0.31646525679758308</v>
      </c>
      <c r="G191" s="115">
        <v>0.90910985424344248</v>
      </c>
      <c r="H191" s="116"/>
      <c r="I191" s="116">
        <f t="shared" si="2"/>
        <v>-5.0000000000000001E-3</v>
      </c>
      <c r="M191" s="60"/>
    </row>
    <row r="192" spans="1:13" x14ac:dyDescent="0.25">
      <c r="A192" s="57" t="s">
        <v>184</v>
      </c>
      <c r="B192" s="59">
        <v>4282</v>
      </c>
      <c r="C192" s="59">
        <v>2315</v>
      </c>
      <c r="D192" s="63">
        <v>0.35091708352281342</v>
      </c>
      <c r="E192" s="64">
        <v>0.35468501852832185</v>
      </c>
      <c r="F192" s="64">
        <v>0.3458673288400142</v>
      </c>
      <c r="G192" s="63">
        <v>0.93198586899777869</v>
      </c>
      <c r="I192" s="64">
        <f t="shared" si="2"/>
        <v>-5.0000000000000001E-3</v>
      </c>
      <c r="M192" s="60"/>
    </row>
    <row r="193" spans="1:13" x14ac:dyDescent="0.25">
      <c r="A193" s="111" t="s">
        <v>199</v>
      </c>
      <c r="B193" s="114">
        <v>3399</v>
      </c>
      <c r="C193" s="114">
        <v>1029</v>
      </c>
      <c r="D193" s="115">
        <v>0.23238482384823847</v>
      </c>
      <c r="E193" s="116">
        <v>0.20317062995410931</v>
      </c>
      <c r="F193" s="116">
        <v>0.26686361398325947</v>
      </c>
      <c r="G193" s="115">
        <v>0.95586234077479104</v>
      </c>
      <c r="H193" s="116"/>
      <c r="I193" s="116">
        <f t="shared" si="2"/>
        <v>-5.0000000000000001E-3</v>
      </c>
      <c r="M193" s="60"/>
    </row>
    <row r="194" spans="1:13" x14ac:dyDescent="0.25">
      <c r="A194" s="57" t="s">
        <v>200</v>
      </c>
      <c r="B194" s="59">
        <v>2976</v>
      </c>
      <c r="C194" s="59">
        <v>1408</v>
      </c>
      <c r="D194" s="63">
        <v>0.32116788321167883</v>
      </c>
      <c r="E194" s="64">
        <v>0.37104072398190047</v>
      </c>
      <c r="F194" s="64">
        <v>0.24480369515011546</v>
      </c>
      <c r="G194" s="63">
        <v>0.78702381196021454</v>
      </c>
      <c r="I194" s="64">
        <f t="shared" si="2"/>
        <v>-5.0000000000000001E-3</v>
      </c>
      <c r="M194" s="60"/>
    </row>
    <row r="195" spans="1:13" x14ac:dyDescent="0.25">
      <c r="A195" s="111" t="s">
        <v>201</v>
      </c>
      <c r="B195" s="114">
        <v>3062</v>
      </c>
      <c r="C195" s="114">
        <v>1620</v>
      </c>
      <c r="D195" s="115">
        <v>0.34600598035027769</v>
      </c>
      <c r="E195" s="116">
        <v>0.34378499440089588</v>
      </c>
      <c r="F195" s="116">
        <v>0.34897653519720417</v>
      </c>
      <c r="G195" s="115">
        <v>0.85318478899879857</v>
      </c>
      <c r="H195" s="116"/>
      <c r="I195" s="116">
        <f t="shared" ref="I195:I219" si="3">H195-0.005</f>
        <v>-5.0000000000000001E-3</v>
      </c>
      <c r="M195" s="60"/>
    </row>
    <row r="196" spans="1:13" x14ac:dyDescent="0.25">
      <c r="A196" s="57" t="s">
        <v>202</v>
      </c>
      <c r="B196" s="59">
        <v>3121</v>
      </c>
      <c r="C196" s="59">
        <v>1161</v>
      </c>
      <c r="D196" s="63">
        <v>0.27113498365249883</v>
      </c>
      <c r="E196" s="64">
        <v>0.28454284542845426</v>
      </c>
      <c r="F196" s="64">
        <v>0.25339120998372217</v>
      </c>
      <c r="G196" s="63">
        <v>0.84817594065029955</v>
      </c>
      <c r="I196" s="64">
        <f t="shared" si="3"/>
        <v>-5.0000000000000001E-3</v>
      </c>
      <c r="M196" s="60"/>
    </row>
    <row r="197" spans="1:13" x14ac:dyDescent="0.25">
      <c r="A197" s="111" t="s">
        <v>203</v>
      </c>
      <c r="B197" s="114">
        <v>3085</v>
      </c>
      <c r="C197" s="114">
        <v>1400</v>
      </c>
      <c r="D197" s="115">
        <v>0.31215161649944256</v>
      </c>
      <c r="E197" s="116">
        <v>0.28462157809983896</v>
      </c>
      <c r="F197" s="116">
        <v>0.34632683658170915</v>
      </c>
      <c r="G197" s="115">
        <v>0.88340098177478843</v>
      </c>
      <c r="H197" s="116"/>
      <c r="I197" s="116">
        <f t="shared" si="3"/>
        <v>-5.0000000000000001E-3</v>
      </c>
      <c r="M197" s="60"/>
    </row>
    <row r="198" spans="1:13" x14ac:dyDescent="0.25">
      <c r="A198" s="57" t="s">
        <v>204</v>
      </c>
      <c r="B198" s="59">
        <v>3232</v>
      </c>
      <c r="C198" s="59">
        <v>2085</v>
      </c>
      <c r="D198" s="63">
        <v>0.39213842392326498</v>
      </c>
      <c r="E198" s="64">
        <v>0.31912185809735921</v>
      </c>
      <c r="F198" s="64">
        <v>0.49770009199632015</v>
      </c>
      <c r="G198" s="63">
        <v>0.99909451662889193</v>
      </c>
      <c r="I198" s="64">
        <f t="shared" si="3"/>
        <v>-5.0000000000000001E-3</v>
      </c>
      <c r="M198" s="60"/>
    </row>
    <row r="199" spans="1:13" x14ac:dyDescent="0.25">
      <c r="A199" s="111" t="s">
        <v>205</v>
      </c>
      <c r="B199" s="114">
        <v>3098</v>
      </c>
      <c r="C199" s="114">
        <v>2052</v>
      </c>
      <c r="D199" s="115">
        <v>0.39844660194174758</v>
      </c>
      <c r="E199" s="116">
        <v>0.30760412686282002</v>
      </c>
      <c r="F199" s="116">
        <v>0.49230161863403077</v>
      </c>
      <c r="G199" s="115">
        <v>0.91322040003390115</v>
      </c>
      <c r="H199" s="116"/>
      <c r="I199" s="116">
        <f t="shared" si="3"/>
        <v>-5.0000000000000001E-3</v>
      </c>
      <c r="M199" s="60"/>
    </row>
    <row r="200" spans="1:13" x14ac:dyDescent="0.25">
      <c r="A200" s="57" t="s">
        <v>206</v>
      </c>
      <c r="B200" s="59">
        <v>3079</v>
      </c>
      <c r="C200" s="59">
        <v>1193</v>
      </c>
      <c r="D200" s="63">
        <v>0.27926029962546817</v>
      </c>
      <c r="E200" s="64">
        <v>0.22399654725938714</v>
      </c>
      <c r="F200" s="64">
        <v>0.34475703324808182</v>
      </c>
      <c r="G200" s="63">
        <v>0.75529102717197327</v>
      </c>
      <c r="I200" s="64">
        <f t="shared" si="3"/>
        <v>-5.0000000000000001E-3</v>
      </c>
      <c r="M200" s="60"/>
    </row>
    <row r="201" spans="1:13" x14ac:dyDescent="0.25">
      <c r="A201" s="111" t="s">
        <v>207</v>
      </c>
      <c r="B201" s="114">
        <v>3295</v>
      </c>
      <c r="C201" s="114">
        <v>2100</v>
      </c>
      <c r="D201" s="115">
        <v>0.38924930491195553</v>
      </c>
      <c r="E201" s="116">
        <v>0.30820154468554617</v>
      </c>
      <c r="F201" s="116">
        <v>0.47159940209267565</v>
      </c>
      <c r="G201" s="115">
        <v>0.84322282931557391</v>
      </c>
      <c r="H201" s="116"/>
      <c r="I201" s="116">
        <f t="shared" si="3"/>
        <v>-5.0000000000000001E-3</v>
      </c>
      <c r="M201" s="60"/>
    </row>
    <row r="202" spans="1:13" x14ac:dyDescent="0.25">
      <c r="A202" s="57" t="s">
        <v>208</v>
      </c>
      <c r="B202" s="59">
        <v>3396</v>
      </c>
      <c r="C202" s="59">
        <v>1072</v>
      </c>
      <c r="D202" s="63">
        <v>0.23992837958818264</v>
      </c>
      <c r="E202" s="64">
        <v>0.26625145971195019</v>
      </c>
      <c r="F202" s="64">
        <v>0.20431806213796735</v>
      </c>
      <c r="G202" s="63">
        <v>0.88771281598661267</v>
      </c>
      <c r="I202" s="64">
        <f t="shared" si="3"/>
        <v>-5.0000000000000001E-3</v>
      </c>
      <c r="M202" s="60"/>
    </row>
    <row r="203" spans="1:13" x14ac:dyDescent="0.25">
      <c r="A203" s="111" t="s">
        <v>190</v>
      </c>
      <c r="B203" s="114">
        <v>3346</v>
      </c>
      <c r="C203" s="114">
        <v>2616</v>
      </c>
      <c r="D203" s="115">
        <v>0.4387789332438779</v>
      </c>
      <c r="E203" s="116">
        <v>0.351575456053068</v>
      </c>
      <c r="F203" s="116">
        <v>0.52799457074991518</v>
      </c>
      <c r="G203" s="115">
        <v>0.95040649636674801</v>
      </c>
      <c r="H203" s="116"/>
      <c r="I203" s="116">
        <f t="shared" si="3"/>
        <v>-5.0000000000000001E-3</v>
      </c>
      <c r="M203" s="60"/>
    </row>
    <row r="204" spans="1:13" x14ac:dyDescent="0.25">
      <c r="A204" s="57" t="s">
        <v>209</v>
      </c>
      <c r="B204" s="59">
        <v>3967</v>
      </c>
      <c r="C204" s="59">
        <v>1634</v>
      </c>
      <c r="D204" s="63">
        <v>0.29173361899660777</v>
      </c>
      <c r="E204" s="64">
        <v>0.20524899057873486</v>
      </c>
      <c r="F204" s="64">
        <v>0.38950171167744391</v>
      </c>
      <c r="G204" s="63">
        <v>1.1080996025456804</v>
      </c>
      <c r="I204" s="64">
        <f t="shared" si="3"/>
        <v>-5.0000000000000001E-3</v>
      </c>
      <c r="M204" s="60"/>
    </row>
    <row r="205" spans="1:13" x14ac:dyDescent="0.25">
      <c r="A205" s="111" t="s">
        <v>191</v>
      </c>
      <c r="B205" s="114">
        <v>3130</v>
      </c>
      <c r="C205" s="114">
        <v>889</v>
      </c>
      <c r="D205" s="115">
        <v>0.22119930330928092</v>
      </c>
      <c r="E205" s="116">
        <v>0.22946655376799321</v>
      </c>
      <c r="F205" s="116">
        <v>0.20941460470730236</v>
      </c>
      <c r="G205" s="115">
        <v>0.78849932751417506</v>
      </c>
      <c r="H205" s="116"/>
      <c r="I205" s="116">
        <f t="shared" si="3"/>
        <v>-5.0000000000000001E-3</v>
      </c>
      <c r="M205" s="60"/>
    </row>
    <row r="206" spans="1:13" x14ac:dyDescent="0.25">
      <c r="A206" s="57" t="s">
        <v>192</v>
      </c>
      <c r="B206" s="59">
        <v>3257</v>
      </c>
      <c r="C206" s="59">
        <v>1166</v>
      </c>
      <c r="D206" s="63">
        <v>0.26362197603436582</v>
      </c>
      <c r="E206" s="64">
        <v>0.26680080482897384</v>
      </c>
      <c r="F206" s="64">
        <v>0.25954592363261092</v>
      </c>
      <c r="G206" s="63">
        <v>0.93919557207293047</v>
      </c>
      <c r="I206" s="64">
        <f t="shared" si="3"/>
        <v>-5.0000000000000001E-3</v>
      </c>
      <c r="M206" s="60"/>
    </row>
    <row r="207" spans="1:13" x14ac:dyDescent="0.25">
      <c r="A207" s="111" t="s">
        <v>193</v>
      </c>
      <c r="B207" s="114">
        <v>2978</v>
      </c>
      <c r="C207" s="114">
        <v>1878</v>
      </c>
      <c r="D207" s="115">
        <v>0.38673805601317957</v>
      </c>
      <c r="E207" s="116">
        <v>0.30593786865906408</v>
      </c>
      <c r="F207" s="116">
        <v>0.47557284911370512</v>
      </c>
      <c r="G207" s="115">
        <v>0.86888796707346205</v>
      </c>
      <c r="H207" s="116"/>
      <c r="I207" s="116">
        <f t="shared" si="3"/>
        <v>-5.0000000000000001E-3</v>
      </c>
      <c r="M207" s="60"/>
    </row>
    <row r="208" spans="1:13" x14ac:dyDescent="0.25">
      <c r="A208" s="57" t="s">
        <v>194</v>
      </c>
      <c r="B208" s="59">
        <v>2899</v>
      </c>
      <c r="C208" s="59">
        <v>2389</v>
      </c>
      <c r="D208" s="63">
        <v>0.45177760968229952</v>
      </c>
      <c r="E208" s="64">
        <v>0.39808578518255938</v>
      </c>
      <c r="F208" s="64">
        <v>0.51317389541953795</v>
      </c>
      <c r="G208" s="63">
        <v>0.81866740336799082</v>
      </c>
      <c r="I208" s="64">
        <f t="shared" si="3"/>
        <v>-5.0000000000000001E-3</v>
      </c>
      <c r="M208" s="60"/>
    </row>
    <row r="209" spans="1:13" x14ac:dyDescent="0.25">
      <c r="A209" s="111" t="s">
        <v>195</v>
      </c>
      <c r="B209" s="114">
        <v>3237</v>
      </c>
      <c r="C209" s="114">
        <v>1689</v>
      </c>
      <c r="D209" s="115">
        <v>0.34287454323995126</v>
      </c>
      <c r="E209" s="116">
        <v>0.29029764205643604</v>
      </c>
      <c r="F209" s="116">
        <v>0.40102607952116287</v>
      </c>
      <c r="G209" s="115">
        <v>0.91110796506868996</v>
      </c>
      <c r="H209" s="116"/>
      <c r="I209" s="116">
        <f t="shared" si="3"/>
        <v>-5.0000000000000001E-3</v>
      </c>
      <c r="M209" s="60"/>
    </row>
    <row r="210" spans="1:13" x14ac:dyDescent="0.25">
      <c r="A210" s="57" t="s">
        <v>196</v>
      </c>
      <c r="B210" s="59">
        <v>3205</v>
      </c>
      <c r="C210" s="59">
        <v>1112</v>
      </c>
      <c r="D210" s="63">
        <v>0.25758628677322215</v>
      </c>
      <c r="E210" s="64">
        <v>0.25927469779074613</v>
      </c>
      <c r="F210" s="64">
        <v>0.25547445255474455</v>
      </c>
      <c r="G210" s="63">
        <v>0.96798414161631163</v>
      </c>
      <c r="I210" s="64">
        <f t="shared" si="3"/>
        <v>-5.0000000000000001E-3</v>
      </c>
      <c r="M210" s="60"/>
    </row>
    <row r="211" spans="1:13" x14ac:dyDescent="0.25">
      <c r="A211" s="111" t="s">
        <v>197</v>
      </c>
      <c r="B211" s="114">
        <v>3212</v>
      </c>
      <c r="C211" s="114">
        <v>1508</v>
      </c>
      <c r="D211" s="115">
        <v>0.31949152542372883</v>
      </c>
      <c r="E211" s="116">
        <v>0.31023622047244093</v>
      </c>
      <c r="F211" s="116">
        <v>0.33027522935779818</v>
      </c>
      <c r="G211" s="115">
        <v>0.87991457230684689</v>
      </c>
      <c r="H211" s="116"/>
      <c r="I211" s="116">
        <f t="shared" si="3"/>
        <v>-5.0000000000000001E-3</v>
      </c>
      <c r="M211" s="60"/>
    </row>
    <row r="212" spans="1:13" x14ac:dyDescent="0.25">
      <c r="A212" s="57" t="s">
        <v>198</v>
      </c>
      <c r="B212" s="59">
        <v>4141</v>
      </c>
      <c r="C212" s="59">
        <v>2127</v>
      </c>
      <c r="D212" s="63">
        <v>0.33934269304403319</v>
      </c>
      <c r="E212" s="64">
        <v>0.30812641083521447</v>
      </c>
      <c r="F212" s="64">
        <v>0.37995594713656389</v>
      </c>
      <c r="G212" s="63">
        <v>1.1446772566859256</v>
      </c>
      <c r="I212" s="64">
        <f t="shared" si="3"/>
        <v>-5.0000000000000001E-3</v>
      </c>
      <c r="M212" s="60"/>
    </row>
    <row r="213" spans="1:13" x14ac:dyDescent="0.25">
      <c r="A213" s="111" t="s">
        <v>210</v>
      </c>
      <c r="B213" s="114">
        <v>2919</v>
      </c>
      <c r="C213" s="114">
        <v>1006</v>
      </c>
      <c r="D213" s="115">
        <v>0.25630573248407645</v>
      </c>
      <c r="E213" s="116">
        <v>0.19215463331438318</v>
      </c>
      <c r="F213" s="116">
        <v>0.30840258541089566</v>
      </c>
      <c r="G213" s="115">
        <v>0.90366782968252179</v>
      </c>
      <c r="H213" s="116"/>
      <c r="I213" s="116">
        <f t="shared" si="3"/>
        <v>-5.0000000000000001E-3</v>
      </c>
      <c r="M213" s="60"/>
    </row>
    <row r="214" spans="1:13" x14ac:dyDescent="0.25">
      <c r="A214" s="57" t="s">
        <v>211</v>
      </c>
      <c r="B214" s="59">
        <v>2853</v>
      </c>
      <c r="C214" s="59">
        <v>1026</v>
      </c>
      <c r="D214" s="63">
        <v>0.26450116009280744</v>
      </c>
      <c r="E214" s="64">
        <v>0.24454392837157246</v>
      </c>
      <c r="F214" s="64">
        <v>0.28154875717017208</v>
      </c>
      <c r="G214" s="63">
        <v>0.91860538513142642</v>
      </c>
      <c r="I214" s="64">
        <f t="shared" si="3"/>
        <v>-5.0000000000000001E-3</v>
      </c>
      <c r="M214" s="60"/>
    </row>
    <row r="215" spans="1:13" x14ac:dyDescent="0.25">
      <c r="A215" s="111" t="s">
        <v>212</v>
      </c>
      <c r="B215" s="114">
        <v>3355</v>
      </c>
      <c r="C215" s="114">
        <v>1323</v>
      </c>
      <c r="D215" s="115">
        <v>0.28281316802052159</v>
      </c>
      <c r="E215" s="116">
        <v>0.24331654397520341</v>
      </c>
      <c r="F215" s="116">
        <v>0.33142584644730566</v>
      </c>
      <c r="G215" s="115">
        <v>0.85280496007294748</v>
      </c>
      <c r="H215" s="116"/>
      <c r="I215" s="116">
        <f t="shared" si="3"/>
        <v>-5.0000000000000001E-3</v>
      </c>
      <c r="M215" s="60"/>
    </row>
    <row r="216" spans="1:13" x14ac:dyDescent="0.25">
      <c r="A216" s="57" t="s">
        <v>213</v>
      </c>
      <c r="B216" s="59">
        <v>3333</v>
      </c>
      <c r="C216" s="59">
        <v>1145</v>
      </c>
      <c r="D216" s="63">
        <v>0.25569450647610542</v>
      </c>
      <c r="E216" s="64">
        <v>0.26902173913043476</v>
      </c>
      <c r="F216" s="64">
        <v>0.23764458464773922</v>
      </c>
      <c r="G216" s="63">
        <v>0.93555858301355754</v>
      </c>
      <c r="I216" s="64">
        <f t="shared" si="3"/>
        <v>-5.0000000000000001E-3</v>
      </c>
      <c r="M216" s="60"/>
    </row>
    <row r="217" spans="1:13" x14ac:dyDescent="0.25">
      <c r="A217" s="111" t="s">
        <v>214</v>
      </c>
      <c r="B217" s="114">
        <v>2906</v>
      </c>
      <c r="C217" s="114">
        <v>1391</v>
      </c>
      <c r="D217" s="115">
        <v>0.32371421922271354</v>
      </c>
      <c r="E217" s="116">
        <v>0.28202247191011237</v>
      </c>
      <c r="F217" s="116">
        <v>0.39213275968039335</v>
      </c>
      <c r="G217" s="115">
        <v>1.1937629217969008</v>
      </c>
      <c r="H217" s="116"/>
      <c r="I217" s="116">
        <f t="shared" si="3"/>
        <v>-5.0000000000000001E-3</v>
      </c>
      <c r="M217" s="60"/>
    </row>
    <row r="218" spans="1:13" x14ac:dyDescent="0.25">
      <c r="A218" s="57" t="s">
        <v>215</v>
      </c>
      <c r="B218" s="59">
        <v>2936</v>
      </c>
      <c r="C218" s="59">
        <v>1270</v>
      </c>
      <c r="D218" s="63">
        <v>0.30194959581550168</v>
      </c>
      <c r="E218" s="64">
        <v>0.31461601981833198</v>
      </c>
      <c r="F218" s="64">
        <v>0.28475336322869954</v>
      </c>
      <c r="G218" s="63">
        <v>0.83896285936156167</v>
      </c>
      <c r="I218" s="64">
        <f t="shared" si="3"/>
        <v>-5.0000000000000001E-3</v>
      </c>
      <c r="M218" s="60"/>
    </row>
    <row r="219" spans="1:13" ht="16" thickBot="1" x14ac:dyDescent="0.3">
      <c r="A219" s="117" t="s">
        <v>246</v>
      </c>
      <c r="B219" s="105">
        <v>773950</v>
      </c>
      <c r="C219" s="106">
        <v>379375</v>
      </c>
      <c r="D219" s="107">
        <v>0.32894023800750005</v>
      </c>
      <c r="E219" s="108">
        <v>0.29880363338505489</v>
      </c>
      <c r="F219" s="108">
        <v>0.36169308071861661</v>
      </c>
      <c r="G219" s="108">
        <v>0.97992041992319467</v>
      </c>
      <c r="H219" s="108"/>
      <c r="I219" s="108">
        <f t="shared" si="3"/>
        <v>-5.0000000000000001E-3</v>
      </c>
    </row>
  </sheetData>
  <autoFilter ref="A1:G219" xr:uid="{00000000-0009-0000-0000-000005000000}">
    <sortState xmlns:xlrd2="http://schemas.microsoft.com/office/spreadsheetml/2017/richdata2" ref="A2:H219">
      <sortCondition ref="A1:A219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57"/>
  <sheetViews>
    <sheetView workbookViewId="0">
      <selection activeCell="F8" sqref="F8"/>
    </sheetView>
  </sheetViews>
  <sheetFormatPr defaultColWidth="9.1796875" defaultRowHeight="15.5" x14ac:dyDescent="0.25"/>
  <cols>
    <col min="1" max="1" width="33.54296875" style="2" bestFit="1" customWidth="1"/>
    <col min="2" max="3" width="11.1796875" style="2" bestFit="1" customWidth="1"/>
    <col min="4" max="4" width="11.1796875" style="2" customWidth="1"/>
    <col min="5" max="6" width="11.1796875" style="2" bestFit="1" customWidth="1"/>
    <col min="7" max="16384" width="9.1796875" style="4"/>
  </cols>
  <sheetData>
    <row r="1" spans="1:9" x14ac:dyDescent="0.25">
      <c r="B1" s="158" t="s">
        <v>297</v>
      </c>
      <c r="C1" s="158"/>
      <c r="D1" s="158"/>
      <c r="E1" s="158"/>
      <c r="F1" s="158"/>
    </row>
    <row r="2" spans="1:9" x14ac:dyDescent="0.25">
      <c r="A2" s="37"/>
      <c r="B2" s="158"/>
      <c r="C2" s="158"/>
      <c r="D2" s="158"/>
      <c r="E2" s="158"/>
      <c r="F2" s="158"/>
    </row>
    <row r="3" spans="1:9" ht="16" thickBot="1" x14ac:dyDescent="0.3">
      <c r="A3" s="38"/>
      <c r="B3" s="160"/>
      <c r="C3" s="160"/>
      <c r="D3" s="160"/>
      <c r="E3" s="160"/>
      <c r="F3" s="160"/>
    </row>
    <row r="4" spans="1:9" ht="37.5" x14ac:dyDescent="0.25">
      <c r="A4" s="145" t="s">
        <v>0</v>
      </c>
      <c r="B4" s="34" t="s">
        <v>1</v>
      </c>
      <c r="C4" s="35" t="s">
        <v>269</v>
      </c>
      <c r="D4" s="35" t="s">
        <v>270</v>
      </c>
      <c r="E4" s="35" t="s">
        <v>3</v>
      </c>
      <c r="F4" s="36" t="s">
        <v>223</v>
      </c>
      <c r="G4" s="110" t="s">
        <v>275</v>
      </c>
      <c r="H4" s="39"/>
      <c r="I4" s="39"/>
    </row>
    <row r="5" spans="1:9" ht="25.5" thickBot="1" x14ac:dyDescent="0.3">
      <c r="A5" s="146"/>
      <c r="B5" s="14" t="s">
        <v>217</v>
      </c>
      <c r="C5" s="14" t="s">
        <v>217</v>
      </c>
      <c r="D5" s="14" t="s">
        <v>217</v>
      </c>
      <c r="E5" s="14" t="s">
        <v>217</v>
      </c>
      <c r="F5" s="14" t="s">
        <v>217</v>
      </c>
      <c r="G5" s="100" t="s">
        <v>274</v>
      </c>
    </row>
    <row r="6" spans="1:9" x14ac:dyDescent="0.25">
      <c r="A6" s="40" t="s">
        <v>4</v>
      </c>
      <c r="B6" s="9">
        <f>Resumo!B8</f>
        <v>80.92</v>
      </c>
      <c r="C6" s="9">
        <f>Resumo!D8</f>
        <v>106.38297872340425</v>
      </c>
      <c r="D6" s="9">
        <f>Resumo!E8</f>
        <v>100</v>
      </c>
      <c r="E6" s="9">
        <f>Resumo!H8</f>
        <v>106.04</v>
      </c>
      <c r="F6" s="9">
        <f>Resumo!K8</f>
        <v>70.3</v>
      </c>
      <c r="G6" s="4">
        <f>IF(AND('Plan1 (2)'!C6&gt;=100,'Plan1 (2)'!D6&gt;=100),1,0)</f>
        <v>1</v>
      </c>
    </row>
    <row r="7" spans="1:9" x14ac:dyDescent="0.25">
      <c r="A7" s="42" t="s">
        <v>5</v>
      </c>
      <c r="B7" s="43">
        <f>Resumo!B9</f>
        <v>90.77</v>
      </c>
      <c r="C7" s="43">
        <f>Resumo!D9</f>
        <v>106.38297872340425</v>
      </c>
      <c r="D7" s="43">
        <f>Resumo!E9</f>
        <v>100</v>
      </c>
      <c r="E7" s="43">
        <f>Resumo!H9</f>
        <v>101.12</v>
      </c>
      <c r="F7" s="43">
        <f>Resumo!K9</f>
        <v>96.59</v>
      </c>
      <c r="G7" s="4">
        <f>IF(AND('Plan1 (2)'!C7&gt;=100,'Plan1 (2)'!D7&gt;=100),1,0)</f>
        <v>1</v>
      </c>
    </row>
    <row r="8" spans="1:9" x14ac:dyDescent="0.25">
      <c r="A8" s="40" t="s">
        <v>6</v>
      </c>
      <c r="B8" s="9">
        <f>Resumo!B10</f>
        <v>102.10999999999999</v>
      </c>
      <c r="C8" s="9">
        <f>Resumo!D10</f>
        <v>106.38297872340425</v>
      </c>
      <c r="D8" s="9">
        <f>Resumo!E10</f>
        <v>100</v>
      </c>
      <c r="E8" s="9">
        <f>Resumo!H10</f>
        <v>94.75</v>
      </c>
      <c r="F8" s="9">
        <f>Resumo!K10</f>
        <v>118.77</v>
      </c>
      <c r="G8" s="4">
        <f>IF(AND('Plan1 (2)'!C8&gt;=100,'Plan1 (2)'!D8&gt;=100),1,0)</f>
        <v>1</v>
      </c>
    </row>
    <row r="9" spans="1:9" x14ac:dyDescent="0.25">
      <c r="A9" s="42" t="s">
        <v>7</v>
      </c>
      <c r="B9" s="43">
        <f>Resumo!B11</f>
        <v>103.13000000000001</v>
      </c>
      <c r="C9" s="43">
        <f>Resumo!D11</f>
        <v>106.38297872340425</v>
      </c>
      <c r="D9" s="43">
        <f>Resumo!E11</f>
        <v>100</v>
      </c>
      <c r="E9" s="43">
        <f>Resumo!H11</f>
        <v>98.29</v>
      </c>
      <c r="F9" s="43">
        <f>Resumo!K11</f>
        <v>119.06</v>
      </c>
      <c r="G9" s="4">
        <f>IF(AND('Plan1 (2)'!C9&gt;=100,'Plan1 (2)'!D9&gt;=100),1,0)</f>
        <v>1</v>
      </c>
    </row>
    <row r="10" spans="1:9" x14ac:dyDescent="0.25">
      <c r="A10" s="40" t="s">
        <v>8</v>
      </c>
      <c r="B10" s="9">
        <f>Resumo!B12</f>
        <v>104.77000000000001</v>
      </c>
      <c r="C10" s="9">
        <f>Resumo!D12</f>
        <v>106.30177034269937</v>
      </c>
      <c r="D10" s="9">
        <f>Resumo!E12</f>
        <v>100</v>
      </c>
      <c r="E10" s="9">
        <f>Resumo!H12</f>
        <v>82.23</v>
      </c>
      <c r="F10" s="9">
        <f>Resumo!K12</f>
        <v>103.2</v>
      </c>
      <c r="G10" s="4">
        <f>IF(AND('Plan1 (2)'!C10&gt;=100,'Plan1 (2)'!D10&gt;=100),1,0)</f>
        <v>1</v>
      </c>
    </row>
    <row r="11" spans="1:9" x14ac:dyDescent="0.25">
      <c r="A11" s="42" t="s">
        <v>9</v>
      </c>
      <c r="B11" s="43">
        <f>Resumo!B13</f>
        <v>110.94</v>
      </c>
      <c r="C11" s="43">
        <f>Resumo!D13</f>
        <v>106.32889485013359</v>
      </c>
      <c r="D11" s="43">
        <f>Resumo!E13</f>
        <v>100</v>
      </c>
      <c r="E11" s="43">
        <f>Resumo!H13</f>
        <v>78.8</v>
      </c>
      <c r="F11" s="43">
        <f>Resumo!K13</f>
        <v>145.47999999999999</v>
      </c>
      <c r="G11" s="4">
        <f>IF(AND('Plan1 (2)'!C11&gt;=100,'Plan1 (2)'!D11&gt;=100),1,0)</f>
        <v>1</v>
      </c>
    </row>
    <row r="12" spans="1:9" x14ac:dyDescent="0.25">
      <c r="A12" s="40" t="s">
        <v>10</v>
      </c>
      <c r="B12" s="9">
        <f>Resumo!B14</f>
        <v>86.460000000000008</v>
      </c>
      <c r="C12" s="9">
        <f>Resumo!D14</f>
        <v>106.38297872340425</v>
      </c>
      <c r="D12" s="9">
        <f>Resumo!E14</f>
        <v>100</v>
      </c>
      <c r="E12" s="9">
        <f>Resumo!H14</f>
        <v>90.91</v>
      </c>
      <c r="F12" s="9">
        <f>Resumo!K14</f>
        <v>72.150000000000006</v>
      </c>
      <c r="G12" s="4">
        <f>IF(AND('Plan1 (2)'!C12&gt;=100,'Plan1 (2)'!D12&gt;=100),1,0)</f>
        <v>1</v>
      </c>
    </row>
    <row r="13" spans="1:9" x14ac:dyDescent="0.25">
      <c r="A13" s="42" t="s">
        <v>11</v>
      </c>
      <c r="B13" s="43">
        <f>Resumo!B15</f>
        <v>92.97999999999999</v>
      </c>
      <c r="C13" s="43">
        <f>Resumo!D15</f>
        <v>103.96953700227553</v>
      </c>
      <c r="D13" s="43">
        <f>Resumo!E15</f>
        <v>100</v>
      </c>
      <c r="E13" s="43">
        <f>Resumo!H15</f>
        <v>77.7</v>
      </c>
      <c r="F13" s="43">
        <f>Resumo!K15</f>
        <v>107.27</v>
      </c>
      <c r="G13" s="4">
        <f>IF(AND('Plan1 (2)'!C13&gt;=100,'Plan1 (2)'!D13&gt;=100),1,0)</f>
        <v>1</v>
      </c>
    </row>
    <row r="14" spans="1:9" x14ac:dyDescent="0.25">
      <c r="A14" s="40" t="s">
        <v>12</v>
      </c>
      <c r="B14" s="9">
        <f>Resumo!B16</f>
        <v>97.95</v>
      </c>
      <c r="C14" s="9">
        <f>Resumo!D16</f>
        <v>106.38297872340425</v>
      </c>
      <c r="D14" s="9">
        <f>Resumo!E16</f>
        <v>100</v>
      </c>
      <c r="E14" s="9">
        <f>Resumo!H16</f>
        <v>96.45</v>
      </c>
      <c r="F14" s="9">
        <f>Resumo!K16</f>
        <v>72.02</v>
      </c>
      <c r="G14" s="4">
        <f>IF(AND('Plan1 (2)'!C14&gt;=100,'Plan1 (2)'!D14&gt;=100),1,0)</f>
        <v>1</v>
      </c>
    </row>
    <row r="15" spans="1:9" x14ac:dyDescent="0.25">
      <c r="A15" s="42" t="s">
        <v>13</v>
      </c>
      <c r="B15" s="43">
        <f>Resumo!B17</f>
        <v>103.28999999999999</v>
      </c>
      <c r="C15" s="43">
        <f>Resumo!D17</f>
        <v>106.38297872340425</v>
      </c>
      <c r="D15" s="43">
        <f>Resumo!E17</f>
        <v>100</v>
      </c>
      <c r="E15" s="43">
        <f>Resumo!H17</f>
        <v>81.05</v>
      </c>
      <c r="F15" s="43">
        <f>Resumo!K17</f>
        <v>120.78</v>
      </c>
      <c r="G15" s="4">
        <f>IF(AND('Plan1 (2)'!C15&gt;=100,'Plan1 (2)'!D15&gt;=100),1,0)</f>
        <v>1</v>
      </c>
    </row>
    <row r="16" spans="1:9" x14ac:dyDescent="0.25">
      <c r="A16" s="40" t="s">
        <v>14</v>
      </c>
      <c r="B16" s="9">
        <f>Resumo!B18</f>
        <v>97.509999999999991</v>
      </c>
      <c r="C16" s="9">
        <f>Resumo!D18</f>
        <v>106.38297872340425</v>
      </c>
      <c r="D16" s="9">
        <f>Resumo!E18</f>
        <v>100</v>
      </c>
      <c r="E16" s="9">
        <f>Resumo!H18</f>
        <v>97.19</v>
      </c>
      <c r="F16" s="9">
        <f>Resumo!K18</f>
        <v>111.05</v>
      </c>
      <c r="G16" s="4">
        <f>IF(AND('Plan1 (2)'!C16&gt;=100,'Plan1 (2)'!D16&gt;=100),1,0)</f>
        <v>1</v>
      </c>
    </row>
    <row r="17" spans="1:7" x14ac:dyDescent="0.25">
      <c r="A17" s="42" t="s">
        <v>15</v>
      </c>
      <c r="B17" s="43">
        <f>Resumo!B19</f>
        <v>96.78</v>
      </c>
      <c r="C17" s="43">
        <f>Resumo!D19</f>
        <v>106.38297872340425</v>
      </c>
      <c r="D17" s="43">
        <f>Resumo!E19</f>
        <v>100</v>
      </c>
      <c r="E17" s="43">
        <f>Resumo!H19</f>
        <v>103.11</v>
      </c>
      <c r="F17" s="43">
        <f>Resumo!K19</f>
        <v>100.13</v>
      </c>
      <c r="G17" s="4">
        <f>IF(AND('Plan1 (2)'!C17&gt;=100,'Plan1 (2)'!D17&gt;=100),1,0)</f>
        <v>1</v>
      </c>
    </row>
    <row r="18" spans="1:7" x14ac:dyDescent="0.25">
      <c r="A18" s="40" t="s">
        <v>16</v>
      </c>
      <c r="B18" s="44">
        <f>Resumo!B20</f>
        <v>97.14</v>
      </c>
      <c r="C18" s="44">
        <f>Resumo!D20</f>
        <v>106.38297872340425</v>
      </c>
      <c r="D18" s="44">
        <f>Resumo!E20</f>
        <v>100</v>
      </c>
      <c r="E18" s="44">
        <f>Resumo!H20</f>
        <v>139.66999999999999</v>
      </c>
      <c r="F18" s="44">
        <f>Resumo!K20</f>
        <v>84.24</v>
      </c>
      <c r="G18" s="4">
        <f>IF(AND('Plan1 (2)'!C18&gt;=100,'Plan1 (2)'!D18&gt;=100),1,0)</f>
        <v>1</v>
      </c>
    </row>
    <row r="19" spans="1:7" x14ac:dyDescent="0.25">
      <c r="A19" s="42" t="s">
        <v>17</v>
      </c>
      <c r="B19" s="45">
        <f>Resumo!B21</f>
        <v>92.63</v>
      </c>
      <c r="C19" s="45">
        <f>Resumo!D21</f>
        <v>106.38297872340425</v>
      </c>
      <c r="D19" s="45">
        <f>Resumo!E21</f>
        <v>100</v>
      </c>
      <c r="E19" s="45">
        <f>Resumo!H21</f>
        <v>108.79</v>
      </c>
      <c r="F19" s="45">
        <f>Resumo!K21</f>
        <v>89.89</v>
      </c>
      <c r="G19" s="4">
        <f>IF(AND('Plan1 (2)'!C19&gt;=100,'Plan1 (2)'!D19&gt;=100),1,0)</f>
        <v>1</v>
      </c>
    </row>
    <row r="20" spans="1:7" x14ac:dyDescent="0.25">
      <c r="A20" s="40" t="s">
        <v>18</v>
      </c>
      <c r="B20" s="44">
        <f>Resumo!B22</f>
        <v>95.59</v>
      </c>
      <c r="C20" s="44">
        <f>Resumo!D22</f>
        <v>105.93410539545742</v>
      </c>
      <c r="D20" s="44">
        <f>Resumo!E22</f>
        <v>100</v>
      </c>
      <c r="E20" s="44">
        <f>Resumo!H22</f>
        <v>122.64</v>
      </c>
      <c r="F20" s="44">
        <f>Resumo!K22</f>
        <v>86.78</v>
      </c>
      <c r="G20" s="4">
        <f>IF(AND('Plan1 (2)'!C20&gt;=100,'Plan1 (2)'!D20&gt;=100),1,0)</f>
        <v>1</v>
      </c>
    </row>
    <row r="21" spans="1:7" x14ac:dyDescent="0.25">
      <c r="A21" s="42" t="s">
        <v>19</v>
      </c>
      <c r="B21" s="43">
        <f>Resumo!B23</f>
        <v>96.25</v>
      </c>
      <c r="C21" s="43">
        <f>Resumo!D23</f>
        <v>106.38297872340425</v>
      </c>
      <c r="D21" s="43">
        <f>Resumo!E23</f>
        <v>100</v>
      </c>
      <c r="E21" s="43">
        <f>Resumo!H23</f>
        <v>92.35</v>
      </c>
      <c r="F21" s="43">
        <f>Resumo!K23</f>
        <v>78.540000000000006</v>
      </c>
      <c r="G21" s="4">
        <f>IF(AND('Plan1 (2)'!C21&gt;=100,'Plan1 (2)'!D21&gt;=100),1,0)</f>
        <v>1</v>
      </c>
    </row>
    <row r="22" spans="1:7" x14ac:dyDescent="0.25">
      <c r="A22" s="40" t="s">
        <v>20</v>
      </c>
      <c r="B22" s="9">
        <f>Resumo!B24</f>
        <v>95.48</v>
      </c>
      <c r="C22" s="9">
        <f>Resumo!D24</f>
        <v>106.38297872340425</v>
      </c>
      <c r="D22" s="9">
        <f>Resumo!E24</f>
        <v>100</v>
      </c>
      <c r="E22" s="9">
        <f>Resumo!H24</f>
        <v>87.35</v>
      </c>
      <c r="F22" s="9">
        <f>Resumo!K24</f>
        <v>89.34</v>
      </c>
      <c r="G22" s="4">
        <f>IF(AND('Plan1 (2)'!C22&gt;=100,'Plan1 (2)'!D22&gt;=100),1,0)</f>
        <v>1</v>
      </c>
    </row>
    <row r="23" spans="1:7" x14ac:dyDescent="0.25">
      <c r="A23" s="42" t="s">
        <v>21</v>
      </c>
      <c r="B23" s="43">
        <f>Resumo!B25</f>
        <v>103.69</v>
      </c>
      <c r="C23" s="43">
        <f>Resumo!D25</f>
        <v>106.38297872340425</v>
      </c>
      <c r="D23" s="43">
        <f>Resumo!E25</f>
        <v>100</v>
      </c>
      <c r="E23" s="43">
        <f>Resumo!H25</f>
        <v>71.540000000000006</v>
      </c>
      <c r="F23" s="43">
        <f>Resumo!K25</f>
        <v>118.39</v>
      </c>
      <c r="G23" s="4">
        <f>IF(AND('Plan1 (2)'!C23&gt;=100,'Plan1 (2)'!D23&gt;=100),1,0)</f>
        <v>1</v>
      </c>
    </row>
    <row r="24" spans="1:7" x14ac:dyDescent="0.25">
      <c r="A24" s="40" t="s">
        <v>22</v>
      </c>
      <c r="B24" s="9">
        <f>Resumo!B26</f>
        <v>97.11999999999999</v>
      </c>
      <c r="C24" s="9">
        <f>Resumo!D26</f>
        <v>106.38297872340425</v>
      </c>
      <c r="D24" s="9">
        <f>Resumo!E26</f>
        <v>100</v>
      </c>
      <c r="E24" s="9">
        <f>Resumo!H26</f>
        <v>86.13</v>
      </c>
      <c r="F24" s="9">
        <f>Resumo!K26</f>
        <v>96.24</v>
      </c>
      <c r="G24" s="4">
        <f>IF(AND('Plan1 (2)'!C24&gt;=100,'Plan1 (2)'!D24&gt;=100),1,0)</f>
        <v>1</v>
      </c>
    </row>
    <row r="25" spans="1:7" x14ac:dyDescent="0.25">
      <c r="A25" s="42" t="s">
        <v>256</v>
      </c>
      <c r="B25" s="43">
        <f>Resumo!B27</f>
        <v>104.89999999999999</v>
      </c>
      <c r="C25" s="43">
        <f>Resumo!D27</f>
        <v>106.27707232348051</v>
      </c>
      <c r="D25" s="43">
        <f>Resumo!E27</f>
        <v>100</v>
      </c>
      <c r="E25" s="43">
        <f>Resumo!H27</f>
        <v>91.28</v>
      </c>
      <c r="F25" s="43">
        <f>Resumo!K27</f>
        <v>107.96</v>
      </c>
      <c r="G25" s="4">
        <f>IF(AND('Plan1 (2)'!C25&gt;=100,'Plan1 (2)'!D25&gt;=100),1,0)</f>
        <v>1</v>
      </c>
    </row>
    <row r="26" spans="1:7" x14ac:dyDescent="0.25">
      <c r="A26" s="40" t="s">
        <v>23</v>
      </c>
      <c r="B26" s="9">
        <f>Resumo!B28</f>
        <v>93.410000000000011</v>
      </c>
      <c r="C26" s="9">
        <f>Resumo!D28</f>
        <v>106.38297872340425</v>
      </c>
      <c r="D26" s="9">
        <f>Resumo!E28</f>
        <v>100</v>
      </c>
      <c r="E26" s="9">
        <f>Resumo!H28</f>
        <v>116.12</v>
      </c>
      <c r="F26" s="9">
        <f>Resumo!K28</f>
        <v>101.36</v>
      </c>
      <c r="G26" s="4">
        <f>IF(AND('Plan1 (2)'!C26&gt;=100,'Plan1 (2)'!D26&gt;=100),1,0)</f>
        <v>1</v>
      </c>
    </row>
    <row r="27" spans="1:7" x14ac:dyDescent="0.25">
      <c r="A27" s="42" t="s">
        <v>24</v>
      </c>
      <c r="B27" s="43">
        <f>Resumo!B29</f>
        <v>83.42</v>
      </c>
      <c r="C27" s="43">
        <f>Resumo!D29</f>
        <v>106.38297872340425</v>
      </c>
      <c r="D27" s="43">
        <f>Resumo!E29</f>
        <v>100</v>
      </c>
      <c r="E27" s="43">
        <f>Resumo!H29</f>
        <v>105.27</v>
      </c>
      <c r="F27" s="43">
        <f>Resumo!K29</f>
        <v>79.209999999999994</v>
      </c>
      <c r="G27" s="4">
        <f>IF(AND('Plan1 (2)'!C27&gt;=100,'Plan1 (2)'!D27&gt;=100),1,0)</f>
        <v>1</v>
      </c>
    </row>
    <row r="28" spans="1:7" x14ac:dyDescent="0.25">
      <c r="A28" s="40" t="s">
        <v>25</v>
      </c>
      <c r="B28" s="9">
        <f>Resumo!B30</f>
        <v>78.59</v>
      </c>
      <c r="C28" s="9">
        <f>Resumo!D30</f>
        <v>106.13383825800989</v>
      </c>
      <c r="D28" s="9">
        <f>Resumo!E30</f>
        <v>100</v>
      </c>
      <c r="E28" s="9">
        <f>Resumo!H30</f>
        <v>103.88</v>
      </c>
      <c r="F28" s="9">
        <f>Resumo!K30</f>
        <v>65.31</v>
      </c>
      <c r="G28" s="4">
        <f>IF(AND('Plan1 (2)'!C28&gt;=100,'Plan1 (2)'!D28&gt;=100),1,0)</f>
        <v>1</v>
      </c>
    </row>
    <row r="29" spans="1:7" x14ac:dyDescent="0.25">
      <c r="A29" s="42" t="s">
        <v>26</v>
      </c>
      <c r="B29" s="43">
        <f>Resumo!B31</f>
        <v>85.6</v>
      </c>
      <c r="C29" s="43">
        <f>Resumo!D31</f>
        <v>106.22490594669787</v>
      </c>
      <c r="D29" s="43">
        <f>Resumo!E31</f>
        <v>100</v>
      </c>
      <c r="E29" s="43">
        <f>Resumo!H31</f>
        <v>104.17</v>
      </c>
      <c r="F29" s="43">
        <f>Resumo!K31</f>
        <v>80.489999999999995</v>
      </c>
      <c r="G29" s="4">
        <f>IF(AND('Plan1 (2)'!C29&gt;=100,'Plan1 (2)'!D29&gt;=100),1,0)</f>
        <v>1</v>
      </c>
    </row>
    <row r="30" spans="1:7" x14ac:dyDescent="0.25">
      <c r="A30" s="40" t="s">
        <v>27</v>
      </c>
      <c r="B30" s="9">
        <f>Resumo!B32</f>
        <v>88.26</v>
      </c>
      <c r="C30" s="9">
        <f>Resumo!D32</f>
        <v>106.38297872340425</v>
      </c>
      <c r="D30" s="9">
        <f>Resumo!E32</f>
        <v>100</v>
      </c>
      <c r="E30" s="9">
        <f>Resumo!H32</f>
        <v>111.2</v>
      </c>
      <c r="F30" s="9">
        <f>Resumo!K32</f>
        <v>96.35</v>
      </c>
      <c r="G30" s="4">
        <f>IF(AND('Plan1 (2)'!C30&gt;=100,'Plan1 (2)'!D30&gt;=100),1,0)</f>
        <v>1</v>
      </c>
    </row>
    <row r="31" spans="1:7" x14ac:dyDescent="0.25">
      <c r="A31" s="42" t="s">
        <v>28</v>
      </c>
      <c r="B31" s="43">
        <f>Resumo!B33</f>
        <v>82.97</v>
      </c>
      <c r="C31" s="43">
        <f>Resumo!D33</f>
        <v>106.38297872340425</v>
      </c>
      <c r="D31" s="43">
        <f>Resumo!E33</f>
        <v>100</v>
      </c>
      <c r="E31" s="43">
        <f>Resumo!H33</f>
        <v>106.74</v>
      </c>
      <c r="F31" s="43">
        <f>Resumo!K33</f>
        <v>73.63</v>
      </c>
      <c r="G31" s="4">
        <f>IF(AND('Plan1 (2)'!C31&gt;=100,'Plan1 (2)'!D31&gt;=100),1,0)</f>
        <v>1</v>
      </c>
    </row>
    <row r="32" spans="1:7" x14ac:dyDescent="0.25">
      <c r="A32" s="40" t="s">
        <v>29</v>
      </c>
      <c r="B32" s="9">
        <f>Resumo!B34</f>
        <v>71.58</v>
      </c>
      <c r="C32" s="9">
        <f>Resumo!D34</f>
        <v>106.19502293060673</v>
      </c>
      <c r="D32" s="9">
        <f>Resumo!E34</f>
        <v>100</v>
      </c>
      <c r="E32" s="9">
        <f>Resumo!H34</f>
        <v>100.48</v>
      </c>
      <c r="F32" s="9">
        <f>Resumo!K34</f>
        <v>128.69999999999999</v>
      </c>
      <c r="G32" s="4">
        <f>IF(AND('Plan1 (2)'!C32&gt;=100,'Plan1 (2)'!D32&gt;=100),1,0)</f>
        <v>1</v>
      </c>
    </row>
    <row r="33" spans="1:7" x14ac:dyDescent="0.25">
      <c r="A33" s="42" t="s">
        <v>30</v>
      </c>
      <c r="B33" s="43">
        <f>Resumo!B35</f>
        <v>95.240000000000009</v>
      </c>
      <c r="C33" s="43">
        <f>Resumo!D35</f>
        <v>106.38297872340425</v>
      </c>
      <c r="D33" s="43">
        <f>Resumo!E35</f>
        <v>100</v>
      </c>
      <c r="E33" s="43">
        <f>Resumo!H35</f>
        <v>96.87</v>
      </c>
      <c r="F33" s="43">
        <f>Resumo!K35</f>
        <v>80.319999999999993</v>
      </c>
      <c r="G33" s="4">
        <f>IF(AND('Plan1 (2)'!C33&gt;=100,'Plan1 (2)'!D33&gt;=100),1,0)</f>
        <v>1</v>
      </c>
    </row>
    <row r="34" spans="1:7" x14ac:dyDescent="0.25">
      <c r="A34" s="40" t="s">
        <v>31</v>
      </c>
      <c r="B34" s="9">
        <f>Resumo!B36</f>
        <v>90.4</v>
      </c>
      <c r="C34" s="9">
        <f>Resumo!D36</f>
        <v>106.38297872340425</v>
      </c>
      <c r="D34" s="9">
        <f>Resumo!E36</f>
        <v>100</v>
      </c>
      <c r="E34" s="9">
        <f>Resumo!H36</f>
        <v>117.1</v>
      </c>
      <c r="F34" s="9">
        <f>Resumo!K36</f>
        <v>89.47</v>
      </c>
      <c r="G34" s="4">
        <f>IF(AND('Plan1 (2)'!C34&gt;=100,'Plan1 (2)'!D34&gt;=100),1,0)</f>
        <v>1</v>
      </c>
    </row>
    <row r="35" spans="1:7" x14ac:dyDescent="0.25">
      <c r="A35" s="42" t="s">
        <v>32</v>
      </c>
      <c r="B35" s="43">
        <f>Resumo!B37</f>
        <v>105.52999999999999</v>
      </c>
      <c r="C35" s="43">
        <f>Resumo!D37</f>
        <v>106.38297872340425</v>
      </c>
      <c r="D35" s="43">
        <f>Resumo!E37</f>
        <v>100</v>
      </c>
      <c r="E35" s="43">
        <f>Resumo!H37</f>
        <v>95.49</v>
      </c>
      <c r="F35" s="43">
        <f>Resumo!K37</f>
        <v>144.33000000000001</v>
      </c>
      <c r="G35" s="4">
        <f>IF(AND('Plan1 (2)'!C35&gt;=100,'Plan1 (2)'!D35&gt;=100),1,0)</f>
        <v>1</v>
      </c>
    </row>
    <row r="36" spans="1:7" x14ac:dyDescent="0.25">
      <c r="A36" s="40" t="s">
        <v>33</v>
      </c>
      <c r="B36" s="9">
        <f>Resumo!B38</f>
        <v>102.15</v>
      </c>
      <c r="C36" s="9">
        <f>Resumo!D38</f>
        <v>105.6220132103613</v>
      </c>
      <c r="D36" s="9">
        <f>Resumo!E38</f>
        <v>100</v>
      </c>
      <c r="E36" s="9">
        <f>Resumo!H38</f>
        <v>82.44</v>
      </c>
      <c r="F36" s="9">
        <f>Resumo!K38</f>
        <v>109.76</v>
      </c>
      <c r="G36" s="4">
        <f>IF(AND('Plan1 (2)'!C36&gt;=100,'Plan1 (2)'!D36&gt;=100),1,0)</f>
        <v>1</v>
      </c>
    </row>
    <row r="37" spans="1:7" x14ac:dyDescent="0.25">
      <c r="A37" s="42" t="s">
        <v>34</v>
      </c>
      <c r="B37" s="43">
        <f>Resumo!B39</f>
        <v>95.33</v>
      </c>
      <c r="C37" s="43">
        <f>Resumo!D39</f>
        <v>106.38297872340425</v>
      </c>
      <c r="D37" s="43">
        <f>Resumo!E39</f>
        <v>100</v>
      </c>
      <c r="E37" s="43">
        <f>Resumo!H39</f>
        <v>84.88</v>
      </c>
      <c r="F37" s="43">
        <f>Resumo!K39</f>
        <v>78.150000000000006</v>
      </c>
      <c r="G37" s="4">
        <f>IF(AND('Plan1 (2)'!C37&gt;=100,'Plan1 (2)'!D37&gt;=100),1,0)</f>
        <v>1</v>
      </c>
    </row>
    <row r="38" spans="1:7" x14ac:dyDescent="0.25">
      <c r="A38" s="40" t="s">
        <v>35</v>
      </c>
      <c r="B38" s="9">
        <f>Resumo!B40</f>
        <v>97.11999999999999</v>
      </c>
      <c r="C38" s="9">
        <f>Resumo!D40</f>
        <v>106.38297872340425</v>
      </c>
      <c r="D38" s="9">
        <f>Resumo!E40</f>
        <v>100</v>
      </c>
      <c r="E38" s="9">
        <f>Resumo!H40</f>
        <v>97.9</v>
      </c>
      <c r="F38" s="9">
        <f>Resumo!K40</f>
        <v>102</v>
      </c>
      <c r="G38" s="4">
        <f>IF(AND('Plan1 (2)'!C38&gt;=100,'Plan1 (2)'!D38&gt;=100),1,0)</f>
        <v>1</v>
      </c>
    </row>
    <row r="39" spans="1:7" x14ac:dyDescent="0.25">
      <c r="A39" s="42" t="s">
        <v>36</v>
      </c>
      <c r="B39" s="43">
        <f>Resumo!B41</f>
        <v>97.54</v>
      </c>
      <c r="C39" s="43">
        <f>Resumo!D41</f>
        <v>106.23121983792151</v>
      </c>
      <c r="D39" s="43">
        <f>Resumo!E41</f>
        <v>100</v>
      </c>
      <c r="E39" s="43">
        <f>Resumo!H41</f>
        <v>101.29</v>
      </c>
      <c r="F39" s="43">
        <f>Resumo!K41</f>
        <v>90.22</v>
      </c>
      <c r="G39" s="4">
        <f>IF(AND('Plan1 (2)'!C39&gt;=100,'Plan1 (2)'!D39&gt;=100),1,0)</f>
        <v>1</v>
      </c>
    </row>
    <row r="40" spans="1:7" x14ac:dyDescent="0.25">
      <c r="A40" s="40" t="s">
        <v>37</v>
      </c>
      <c r="B40" s="9">
        <f>Resumo!B42</f>
        <v>90.710000000000008</v>
      </c>
      <c r="C40" s="9">
        <f>Resumo!D42</f>
        <v>106.38297872340425</v>
      </c>
      <c r="D40" s="9">
        <f>Resumo!E42</f>
        <v>100</v>
      </c>
      <c r="E40" s="9">
        <f>Resumo!H42</f>
        <v>111.48</v>
      </c>
      <c r="F40" s="9">
        <f>Resumo!K42</f>
        <v>99.6</v>
      </c>
      <c r="G40" s="4">
        <f>IF(AND('Plan1 (2)'!C40&gt;=100,'Plan1 (2)'!D40&gt;=100),1,0)</f>
        <v>1</v>
      </c>
    </row>
    <row r="41" spans="1:7" x14ac:dyDescent="0.25">
      <c r="A41" s="42" t="s">
        <v>38</v>
      </c>
      <c r="B41" s="43">
        <f>Resumo!B43</f>
        <v>99.11</v>
      </c>
      <c r="C41" s="43">
        <f>Resumo!D43</f>
        <v>106.26371529434215</v>
      </c>
      <c r="D41" s="43">
        <f>Resumo!E43</f>
        <v>100</v>
      </c>
      <c r="E41" s="43">
        <f>Resumo!H43</f>
        <v>98.48</v>
      </c>
      <c r="F41" s="43">
        <f>Resumo!K43</f>
        <v>121.26</v>
      </c>
      <c r="G41" s="4">
        <f>IF(AND('Plan1 (2)'!C41&gt;=100,'Plan1 (2)'!D41&gt;=100),1,0)</f>
        <v>1</v>
      </c>
    </row>
    <row r="42" spans="1:7" x14ac:dyDescent="0.25">
      <c r="A42" s="40" t="s">
        <v>39</v>
      </c>
      <c r="B42" s="9">
        <f>Resumo!B44</f>
        <v>100.18</v>
      </c>
      <c r="C42" s="9">
        <f>Resumo!D44</f>
        <v>106.38297872340425</v>
      </c>
      <c r="D42" s="9">
        <f>Resumo!E44</f>
        <v>100</v>
      </c>
      <c r="E42" s="9">
        <f>Resumo!H44</f>
        <v>111.95</v>
      </c>
      <c r="F42" s="9">
        <f>Resumo!K44</f>
        <v>95.22</v>
      </c>
      <c r="G42" s="4">
        <f>IF(AND('Plan1 (2)'!C42&gt;=100,'Plan1 (2)'!D42&gt;=100),1,0)</f>
        <v>1</v>
      </c>
    </row>
    <row r="43" spans="1:7" x14ac:dyDescent="0.25">
      <c r="A43" s="42" t="s">
        <v>40</v>
      </c>
      <c r="B43" s="43">
        <f>Resumo!B45</f>
        <v>83.63000000000001</v>
      </c>
      <c r="C43" s="43">
        <f>Resumo!D45</f>
        <v>106.38297872340425</v>
      </c>
      <c r="D43" s="43">
        <f>Resumo!E45</f>
        <v>100</v>
      </c>
      <c r="E43" s="43">
        <f>Resumo!H45</f>
        <v>130</v>
      </c>
      <c r="F43" s="43">
        <f>Resumo!K45</f>
        <v>84.66</v>
      </c>
      <c r="G43" s="4">
        <f>IF(AND('Plan1 (2)'!C43&gt;=100,'Plan1 (2)'!D43&gt;=100),1,0)</f>
        <v>1</v>
      </c>
    </row>
    <row r="44" spans="1:7" x14ac:dyDescent="0.25">
      <c r="A44" s="40" t="s">
        <v>41</v>
      </c>
      <c r="B44" s="9">
        <f>Resumo!B46</f>
        <v>78.05</v>
      </c>
      <c r="C44" s="9">
        <f>Resumo!D46</f>
        <v>105.66486797020866</v>
      </c>
      <c r="D44" s="9">
        <f>Resumo!E46</f>
        <v>100</v>
      </c>
      <c r="E44" s="9">
        <f>Resumo!H46</f>
        <v>113.68</v>
      </c>
      <c r="F44" s="9">
        <f>Resumo!K46</f>
        <v>78.53</v>
      </c>
      <c r="G44" s="4">
        <f>IF(AND('Plan1 (2)'!C44&gt;=100,'Plan1 (2)'!D44&gt;=100),1,0)</f>
        <v>1</v>
      </c>
    </row>
    <row r="45" spans="1:7" x14ac:dyDescent="0.25">
      <c r="A45" s="42" t="s">
        <v>42</v>
      </c>
      <c r="B45" s="43">
        <f>Resumo!B47</f>
        <v>90.22</v>
      </c>
      <c r="C45" s="43">
        <f>Resumo!D47</f>
        <v>106.38297872340425</v>
      </c>
      <c r="D45" s="43">
        <f>Resumo!E47</f>
        <v>100</v>
      </c>
      <c r="E45" s="43">
        <f>Resumo!H47</f>
        <v>93.35</v>
      </c>
      <c r="F45" s="43">
        <f>Resumo!K47</f>
        <v>86.37</v>
      </c>
      <c r="G45" s="4">
        <f>IF(AND('Plan1 (2)'!C45&gt;=100,'Plan1 (2)'!D45&gt;=100),1,0)</f>
        <v>1</v>
      </c>
    </row>
    <row r="46" spans="1:7" x14ac:dyDescent="0.25">
      <c r="A46" s="40" t="s">
        <v>43</v>
      </c>
      <c r="B46" s="9">
        <f>Resumo!B48</f>
        <v>78.820000000000007</v>
      </c>
      <c r="C46" s="9">
        <f>Resumo!D48</f>
        <v>106.38297872340425</v>
      </c>
      <c r="D46" s="9">
        <f>Resumo!E48</f>
        <v>100</v>
      </c>
      <c r="E46" s="9">
        <f>Resumo!H48</f>
        <v>97.09</v>
      </c>
      <c r="F46" s="9">
        <f>Resumo!K48</f>
        <v>85.26</v>
      </c>
      <c r="G46" s="4">
        <f>IF(AND('Plan1 (2)'!C46&gt;=100,'Plan1 (2)'!D46&gt;=100),1,0)</f>
        <v>1</v>
      </c>
    </row>
    <row r="47" spans="1:7" x14ac:dyDescent="0.25">
      <c r="A47" s="42" t="s">
        <v>44</v>
      </c>
      <c r="B47" s="43">
        <f>Resumo!B49</f>
        <v>114.95</v>
      </c>
      <c r="C47" s="43">
        <f>Resumo!D49</f>
        <v>106.048090018084</v>
      </c>
      <c r="D47" s="43">
        <f>Resumo!E49</f>
        <v>100</v>
      </c>
      <c r="E47" s="43">
        <f>Resumo!H49</f>
        <v>89.88</v>
      </c>
      <c r="F47" s="43">
        <f>Resumo!K49</f>
        <v>100.95</v>
      </c>
      <c r="G47" s="4">
        <f>IF(AND('Plan1 (2)'!C47&gt;=100,'Plan1 (2)'!D47&gt;=100),1,0)</f>
        <v>1</v>
      </c>
    </row>
    <row r="48" spans="1:7" x14ac:dyDescent="0.25">
      <c r="A48" s="40" t="s">
        <v>45</v>
      </c>
      <c r="B48" s="9">
        <f>Resumo!B50</f>
        <v>97.09</v>
      </c>
      <c r="C48" s="9">
        <f>Resumo!D50</f>
        <v>106.38297872340425</v>
      </c>
      <c r="D48" s="9">
        <f>Resumo!E50</f>
        <v>100</v>
      </c>
      <c r="E48" s="9">
        <f>Resumo!H50</f>
        <v>98.4</v>
      </c>
      <c r="F48" s="9">
        <f>Resumo!K50</f>
        <v>107.6</v>
      </c>
      <c r="G48" s="4">
        <f>IF(AND('Plan1 (2)'!C48&gt;=100,'Plan1 (2)'!D48&gt;=100),1,0)</f>
        <v>1</v>
      </c>
    </row>
    <row r="49" spans="1:7" x14ac:dyDescent="0.25">
      <c r="A49" s="42" t="s">
        <v>46</v>
      </c>
      <c r="B49" s="43">
        <f>Resumo!B51</f>
        <v>102.33000000000001</v>
      </c>
      <c r="C49" s="43">
        <f>Resumo!D51</f>
        <v>106.38297872340425</v>
      </c>
      <c r="D49" s="43">
        <f>Resumo!E51</f>
        <v>100</v>
      </c>
      <c r="E49" s="43">
        <f>Resumo!H51</f>
        <v>90.67</v>
      </c>
      <c r="F49" s="43">
        <f>Resumo!K51</f>
        <v>113.73</v>
      </c>
      <c r="G49" s="4">
        <f>IF(AND('Plan1 (2)'!C49&gt;=100,'Plan1 (2)'!D49&gt;=100),1,0)</f>
        <v>1</v>
      </c>
    </row>
    <row r="50" spans="1:7" x14ac:dyDescent="0.25">
      <c r="A50" s="40" t="s">
        <v>47</v>
      </c>
      <c r="B50" s="9">
        <f>Resumo!B52</f>
        <v>89.66</v>
      </c>
      <c r="C50" s="9">
        <f>Resumo!D52</f>
        <v>106.38297872340425</v>
      </c>
      <c r="D50" s="9">
        <f>Resumo!E52</f>
        <v>100</v>
      </c>
      <c r="E50" s="9">
        <f>Resumo!H52</f>
        <v>95.78</v>
      </c>
      <c r="F50" s="9">
        <f>Resumo!K52</f>
        <v>86.58</v>
      </c>
      <c r="G50" s="4">
        <f>IF(AND('Plan1 (2)'!C50&gt;=100,'Plan1 (2)'!D50&gt;=100),1,0)</f>
        <v>1</v>
      </c>
    </row>
    <row r="51" spans="1:7" x14ac:dyDescent="0.25">
      <c r="A51" s="42" t="s">
        <v>48</v>
      </c>
      <c r="B51" s="43">
        <f>Resumo!B53</f>
        <v>102.19</v>
      </c>
      <c r="C51" s="43">
        <f>Resumo!D53</f>
        <v>106.38297872340425</v>
      </c>
      <c r="D51" s="43">
        <f>Resumo!E53</f>
        <v>100</v>
      </c>
      <c r="E51" s="43">
        <f>Resumo!H53</f>
        <v>99.37</v>
      </c>
      <c r="F51" s="43">
        <f>Resumo!K53</f>
        <v>109.63</v>
      </c>
      <c r="G51" s="4">
        <f>IF(AND('Plan1 (2)'!C51&gt;=100,'Plan1 (2)'!D51&gt;=100),1,0)</f>
        <v>1</v>
      </c>
    </row>
    <row r="52" spans="1:7" x14ac:dyDescent="0.25">
      <c r="A52" s="40" t="s">
        <v>49</v>
      </c>
      <c r="B52" s="9">
        <f>Resumo!B54</f>
        <v>109.74999999999999</v>
      </c>
      <c r="C52" s="9">
        <f>Resumo!D54</f>
        <v>106.38297872340425</v>
      </c>
      <c r="D52" s="9">
        <f>Resumo!E54</f>
        <v>100</v>
      </c>
      <c r="E52" s="9">
        <f>Resumo!H54</f>
        <v>117.51</v>
      </c>
      <c r="F52" s="9">
        <f>Resumo!K54</f>
        <v>123.06</v>
      </c>
      <c r="G52" s="4">
        <f>IF(AND('Plan1 (2)'!C52&gt;=100,'Plan1 (2)'!D52&gt;=100),1,0)</f>
        <v>1</v>
      </c>
    </row>
    <row r="53" spans="1:7" x14ac:dyDescent="0.25">
      <c r="A53" s="42" t="s">
        <v>50</v>
      </c>
      <c r="B53" s="43">
        <f>Resumo!B55</f>
        <v>101.27999999999999</v>
      </c>
      <c r="C53" s="43">
        <f>Resumo!D55</f>
        <v>106.38297872340425</v>
      </c>
      <c r="D53" s="43">
        <f>Resumo!E55</f>
        <v>100</v>
      </c>
      <c r="E53" s="43">
        <f>Resumo!H55</f>
        <v>91.16</v>
      </c>
      <c r="F53" s="43">
        <f>Resumo!K55</f>
        <v>104.05</v>
      </c>
      <c r="G53" s="4">
        <f>IF(AND('Plan1 (2)'!C53&gt;=100,'Plan1 (2)'!D53&gt;=100),1,0)</f>
        <v>1</v>
      </c>
    </row>
    <row r="54" spans="1:7" x14ac:dyDescent="0.25">
      <c r="A54" s="40" t="s">
        <v>252</v>
      </c>
      <c r="B54" s="9">
        <f>Resumo!B56</f>
        <v>91.57</v>
      </c>
      <c r="C54" s="9">
        <f>Resumo!D56</f>
        <v>106.38297872340425</v>
      </c>
      <c r="D54" s="9">
        <f>Resumo!E56</f>
        <v>100</v>
      </c>
      <c r="E54" s="9">
        <f>Resumo!H56</f>
        <v>97.07</v>
      </c>
      <c r="F54" s="9">
        <f>Resumo!K56</f>
        <v>77.83</v>
      </c>
      <c r="G54" s="4">
        <f>IF(AND('Plan1 (2)'!C54&gt;=100,'Plan1 (2)'!D54&gt;=100),1,0)</f>
        <v>1</v>
      </c>
    </row>
    <row r="55" spans="1:7" x14ac:dyDescent="0.25">
      <c r="A55" s="42" t="s">
        <v>253</v>
      </c>
      <c r="B55" s="43">
        <f>Resumo!B57</f>
        <v>97.83</v>
      </c>
      <c r="C55" s="43">
        <f>Resumo!D57</f>
        <v>106.38297872340425</v>
      </c>
      <c r="D55" s="43">
        <f>Resumo!E57</f>
        <v>100</v>
      </c>
      <c r="E55" s="43">
        <f>Resumo!H57</f>
        <v>105.53</v>
      </c>
      <c r="F55" s="43">
        <f>Resumo!K57</f>
        <v>97.55</v>
      </c>
      <c r="G55" s="4">
        <f>IF(AND('Plan1 (2)'!C55&gt;=100,'Plan1 (2)'!D55&gt;=100),1,0)</f>
        <v>1</v>
      </c>
    </row>
    <row r="56" spans="1:7" x14ac:dyDescent="0.25">
      <c r="A56" s="40" t="s">
        <v>254</v>
      </c>
      <c r="B56" s="9">
        <f>Resumo!B58</f>
        <v>93.74</v>
      </c>
      <c r="C56" s="9">
        <f>Resumo!D58</f>
        <v>106.38297872340425</v>
      </c>
      <c r="D56" s="9">
        <f>Resumo!E58</f>
        <v>100</v>
      </c>
      <c r="E56" s="9">
        <f>Resumo!H58</f>
        <v>90.97</v>
      </c>
      <c r="F56" s="9">
        <f>Resumo!K58</f>
        <v>95.7</v>
      </c>
      <c r="G56" s="4">
        <f>IF(AND('Plan1 (2)'!C56&gt;=100,'Plan1 (2)'!D56&gt;=100),1,0)</f>
        <v>1</v>
      </c>
    </row>
    <row r="57" spans="1:7" x14ac:dyDescent="0.25">
      <c r="A57" s="42" t="s">
        <v>255</v>
      </c>
      <c r="B57" s="43">
        <f>Resumo!B59</f>
        <v>93.88</v>
      </c>
      <c r="C57" s="43">
        <f>Resumo!D59</f>
        <v>106.38297872340425</v>
      </c>
      <c r="D57" s="43">
        <f>Resumo!E59</f>
        <v>100</v>
      </c>
      <c r="E57" s="43">
        <f>Resumo!H59</f>
        <v>102.55</v>
      </c>
      <c r="F57" s="43">
        <f>Resumo!K59</f>
        <v>88.26</v>
      </c>
      <c r="G57" s="4">
        <f>IF(AND('Plan1 (2)'!C57&gt;=100,'Plan1 (2)'!D57&gt;=100),1,0)</f>
        <v>1</v>
      </c>
    </row>
    <row r="58" spans="1:7" x14ac:dyDescent="0.25">
      <c r="A58" s="40" t="s">
        <v>51</v>
      </c>
      <c r="B58" s="9">
        <f>Resumo!B60</f>
        <v>106.47999999999999</v>
      </c>
      <c r="C58" s="9">
        <f>Resumo!D60</f>
        <v>106.25685782391001</v>
      </c>
      <c r="D58" s="9">
        <f>Resumo!E60</f>
        <v>100</v>
      </c>
      <c r="E58" s="9">
        <f>Resumo!H60</f>
        <v>79.62</v>
      </c>
      <c r="F58" s="9">
        <f>Resumo!K60</f>
        <v>124.8</v>
      </c>
      <c r="G58" s="4">
        <f>IF(AND('Plan1 (2)'!C58&gt;=100,'Plan1 (2)'!D58&gt;=100),1,0)</f>
        <v>1</v>
      </c>
    </row>
    <row r="59" spans="1:7" x14ac:dyDescent="0.25">
      <c r="A59" s="42" t="s">
        <v>52</v>
      </c>
      <c r="B59" s="43">
        <f>Resumo!B61</f>
        <v>102.14000000000001</v>
      </c>
      <c r="C59" s="43">
        <f>Resumo!D61</f>
        <v>106.38297872340425</v>
      </c>
      <c r="D59" s="43">
        <f>Resumo!E61</f>
        <v>100</v>
      </c>
      <c r="E59" s="43">
        <f>Resumo!H61</f>
        <v>84.23</v>
      </c>
      <c r="F59" s="43">
        <f>Resumo!K61</f>
        <v>94.16</v>
      </c>
      <c r="G59" s="4">
        <f>IF(AND('Plan1 (2)'!C59&gt;=100,'Plan1 (2)'!D59&gt;=100),1,0)</f>
        <v>1</v>
      </c>
    </row>
    <row r="60" spans="1:7" x14ac:dyDescent="0.25">
      <c r="A60" s="40" t="s">
        <v>53</v>
      </c>
      <c r="B60" s="9">
        <f>Resumo!B62</f>
        <v>94.59</v>
      </c>
      <c r="C60" s="9">
        <f>Resumo!D62</f>
        <v>106.38297872340425</v>
      </c>
      <c r="D60" s="9">
        <f>Resumo!E62</f>
        <v>100</v>
      </c>
      <c r="E60" s="9">
        <f>Resumo!H62</f>
        <v>86.16</v>
      </c>
      <c r="F60" s="9">
        <f>Resumo!K62</f>
        <v>110.52</v>
      </c>
      <c r="G60" s="4">
        <f>IF(AND('Plan1 (2)'!C60&gt;=100,'Plan1 (2)'!D60&gt;=100),1,0)</f>
        <v>1</v>
      </c>
    </row>
    <row r="61" spans="1:7" x14ac:dyDescent="0.25">
      <c r="A61" s="42" t="s">
        <v>54</v>
      </c>
      <c r="B61" s="43">
        <f>Resumo!B63</f>
        <v>93.61</v>
      </c>
      <c r="C61" s="43">
        <f>Resumo!D63</f>
        <v>106.38297872340425</v>
      </c>
      <c r="D61" s="43">
        <f>Resumo!E63</f>
        <v>100</v>
      </c>
      <c r="E61" s="43">
        <f>Resumo!H63</f>
        <v>109.63</v>
      </c>
      <c r="F61" s="43">
        <f>Resumo!K63</f>
        <v>102.27</v>
      </c>
      <c r="G61" s="4">
        <f>IF(AND('Plan1 (2)'!C61&gt;=100,'Plan1 (2)'!D61&gt;=100),1,0)</f>
        <v>1</v>
      </c>
    </row>
    <row r="62" spans="1:7" x14ac:dyDescent="0.25">
      <c r="A62" s="40" t="s">
        <v>55</v>
      </c>
      <c r="B62" s="9">
        <f>Resumo!B64</f>
        <v>93.85</v>
      </c>
      <c r="C62" s="9">
        <f>Resumo!D64</f>
        <v>106.38297872340425</v>
      </c>
      <c r="D62" s="9">
        <f>Resumo!E64</f>
        <v>100</v>
      </c>
      <c r="E62" s="9">
        <f>Resumo!H64</f>
        <v>89.94</v>
      </c>
      <c r="F62" s="9">
        <f>Resumo!K64</f>
        <v>92.89</v>
      </c>
      <c r="G62" s="4">
        <f>IF(AND('Plan1 (2)'!C62&gt;=100,'Plan1 (2)'!D62&gt;=100),1,0)</f>
        <v>1</v>
      </c>
    </row>
    <row r="63" spans="1:7" x14ac:dyDescent="0.25">
      <c r="A63" s="42" t="s">
        <v>56</v>
      </c>
      <c r="B63" s="43">
        <f>Resumo!B65</f>
        <v>99.539999999999992</v>
      </c>
      <c r="C63" s="43">
        <f>Resumo!D65</f>
        <v>106.38297872340425</v>
      </c>
      <c r="D63" s="43">
        <f>Resumo!E65</f>
        <v>100</v>
      </c>
      <c r="E63" s="43">
        <f>Resumo!H65</f>
        <v>102.29</v>
      </c>
      <c r="F63" s="43">
        <f>Resumo!K65</f>
        <v>101.59</v>
      </c>
      <c r="G63" s="4">
        <f>IF(AND('Plan1 (2)'!C63&gt;=100,'Plan1 (2)'!D63&gt;=100),1,0)</f>
        <v>1</v>
      </c>
    </row>
    <row r="64" spans="1:7" x14ac:dyDescent="0.25">
      <c r="A64" s="40" t="s">
        <v>57</v>
      </c>
      <c r="B64" s="9">
        <f>Resumo!B66</f>
        <v>91.2</v>
      </c>
      <c r="C64" s="9">
        <f>Resumo!D66</f>
        <v>106.38297872340425</v>
      </c>
      <c r="D64" s="9">
        <f>Resumo!E66</f>
        <v>100</v>
      </c>
      <c r="E64" s="9">
        <f>Resumo!H66</f>
        <v>87.32</v>
      </c>
      <c r="F64" s="9">
        <f>Resumo!K66</f>
        <v>90.48</v>
      </c>
      <c r="G64" s="4">
        <f>IF(AND('Plan1 (2)'!C64&gt;=100,'Plan1 (2)'!D64&gt;=100),1,0)</f>
        <v>1</v>
      </c>
    </row>
    <row r="65" spans="1:7" x14ac:dyDescent="0.25">
      <c r="A65" s="42" t="s">
        <v>58</v>
      </c>
      <c r="B65" s="43">
        <f>Resumo!B67</f>
        <v>93.07</v>
      </c>
      <c r="C65" s="43">
        <f>Resumo!D67</f>
        <v>106.38297872340425</v>
      </c>
      <c r="D65" s="43">
        <f>Resumo!E67</f>
        <v>100</v>
      </c>
      <c r="E65" s="43">
        <f>Resumo!H67</f>
        <v>79.37</v>
      </c>
      <c r="F65" s="43">
        <f>Resumo!K67</f>
        <v>81.88</v>
      </c>
      <c r="G65" s="4">
        <f>IF(AND('Plan1 (2)'!C65&gt;=100,'Plan1 (2)'!D65&gt;=100),1,0)</f>
        <v>1</v>
      </c>
    </row>
    <row r="66" spans="1:7" x14ac:dyDescent="0.25">
      <c r="A66" s="40" t="s">
        <v>59</v>
      </c>
      <c r="B66" s="9">
        <f>Resumo!B68</f>
        <v>91.05</v>
      </c>
      <c r="C66" s="9">
        <f>Resumo!D68</f>
        <v>106.38297872340425</v>
      </c>
      <c r="D66" s="9">
        <f>Resumo!E68</f>
        <v>100</v>
      </c>
      <c r="E66" s="9">
        <f>Resumo!H68</f>
        <v>98.65</v>
      </c>
      <c r="F66" s="9">
        <f>Resumo!K68</f>
        <v>108.81</v>
      </c>
      <c r="G66" s="4">
        <f>IF(AND('Plan1 (2)'!C66&gt;=100,'Plan1 (2)'!D66&gt;=100),1,0)</f>
        <v>1</v>
      </c>
    </row>
    <row r="67" spans="1:7" x14ac:dyDescent="0.25">
      <c r="A67" s="42" t="s">
        <v>60</v>
      </c>
      <c r="B67" s="43">
        <f>Resumo!B69</f>
        <v>99.44</v>
      </c>
      <c r="C67" s="43">
        <f>Resumo!D69</f>
        <v>106.38297872340425</v>
      </c>
      <c r="D67" s="43">
        <f>Resumo!E69</f>
        <v>100</v>
      </c>
      <c r="E67" s="43">
        <f>Resumo!H69</f>
        <v>101.08</v>
      </c>
      <c r="F67" s="43">
        <f>Resumo!K69</f>
        <v>92.76</v>
      </c>
      <c r="G67" s="4">
        <f>IF(AND('Plan1 (2)'!C67&gt;=100,'Plan1 (2)'!D67&gt;=100),1,0)</f>
        <v>1</v>
      </c>
    </row>
    <row r="68" spans="1:7" x14ac:dyDescent="0.25">
      <c r="A68" s="40" t="s">
        <v>61</v>
      </c>
      <c r="B68" s="9">
        <f>Resumo!B70</f>
        <v>89.28</v>
      </c>
      <c r="C68" s="9">
        <f>Resumo!D70</f>
        <v>106.06011687598877</v>
      </c>
      <c r="D68" s="9">
        <f>Resumo!E70</f>
        <v>100</v>
      </c>
      <c r="E68" s="9">
        <f>Resumo!H70</f>
        <v>96.16</v>
      </c>
      <c r="F68" s="9">
        <f>Resumo!K70</f>
        <v>90.17</v>
      </c>
      <c r="G68" s="4">
        <f>IF(AND('Plan1 (2)'!C68&gt;=100,'Plan1 (2)'!D68&gt;=100),1,0)</f>
        <v>1</v>
      </c>
    </row>
    <row r="69" spans="1:7" x14ac:dyDescent="0.25">
      <c r="A69" s="42" t="s">
        <v>62</v>
      </c>
      <c r="B69" s="43">
        <f>Resumo!B71</f>
        <v>95.679999999999993</v>
      </c>
      <c r="C69" s="43">
        <f>Resumo!D71</f>
        <v>106.38297872340425</v>
      </c>
      <c r="D69" s="43">
        <f>Resumo!E71</f>
        <v>100</v>
      </c>
      <c r="E69" s="43">
        <f>Resumo!H71</f>
        <v>108.46</v>
      </c>
      <c r="F69" s="43">
        <f>Resumo!K71</f>
        <v>93</v>
      </c>
      <c r="G69" s="4">
        <f>IF(AND('Plan1 (2)'!C69&gt;=100,'Plan1 (2)'!D69&gt;=100),1,0)</f>
        <v>1</v>
      </c>
    </row>
    <row r="70" spans="1:7" x14ac:dyDescent="0.25">
      <c r="A70" s="40" t="s">
        <v>63</v>
      </c>
      <c r="B70" s="9">
        <f>Resumo!B72</f>
        <v>99.009999999999991</v>
      </c>
      <c r="C70" s="9">
        <f>Resumo!D72</f>
        <v>106.38297872340425</v>
      </c>
      <c r="D70" s="9">
        <f>Resumo!E72</f>
        <v>100</v>
      </c>
      <c r="E70" s="9">
        <f>Resumo!H72</f>
        <v>96.37</v>
      </c>
      <c r="F70" s="9">
        <f>Resumo!K72</f>
        <v>96.2</v>
      </c>
      <c r="G70" s="4">
        <f>IF(AND('Plan1 (2)'!C70&gt;=100,'Plan1 (2)'!D70&gt;=100),1,0)</f>
        <v>1</v>
      </c>
    </row>
    <row r="71" spans="1:7" x14ac:dyDescent="0.25">
      <c r="A71" s="42" t="s">
        <v>64</v>
      </c>
      <c r="B71" s="43">
        <f>Resumo!B73</f>
        <v>103.67999999999999</v>
      </c>
      <c r="C71" s="43">
        <f>Resumo!D73</f>
        <v>106.2961354754668</v>
      </c>
      <c r="D71" s="43">
        <f>Resumo!E73</f>
        <v>100</v>
      </c>
      <c r="E71" s="43">
        <f>Resumo!H73</f>
        <v>102.35</v>
      </c>
      <c r="F71" s="43">
        <f>Resumo!K73</f>
        <v>109.31</v>
      </c>
      <c r="G71" s="4">
        <f>IF(AND('Plan1 (2)'!C71&gt;=100,'Plan1 (2)'!D71&gt;=100),1,0)</f>
        <v>1</v>
      </c>
    </row>
    <row r="72" spans="1:7" x14ac:dyDescent="0.25">
      <c r="A72" s="40" t="s">
        <v>65</v>
      </c>
      <c r="B72" s="9">
        <f>Resumo!B74</f>
        <v>99.76</v>
      </c>
      <c r="C72" s="9">
        <f>Resumo!D74</f>
        <v>106.38297872340425</v>
      </c>
      <c r="D72" s="9">
        <f>Resumo!E74</f>
        <v>100</v>
      </c>
      <c r="E72" s="9">
        <f>Resumo!H74</f>
        <v>111.44</v>
      </c>
      <c r="F72" s="9">
        <f>Resumo!K74</f>
        <v>89.82</v>
      </c>
      <c r="G72" s="4">
        <f>IF(AND('Plan1 (2)'!C72&gt;=100,'Plan1 (2)'!D72&gt;=100),1,0)</f>
        <v>1</v>
      </c>
    </row>
    <row r="73" spans="1:7" x14ac:dyDescent="0.25">
      <c r="A73" s="42" t="s">
        <v>66</v>
      </c>
      <c r="B73" s="43">
        <f>Resumo!B75</f>
        <v>93.47</v>
      </c>
      <c r="C73" s="43">
        <f>Resumo!D75</f>
        <v>106.38297872340425</v>
      </c>
      <c r="D73" s="43">
        <f>Resumo!E75</f>
        <v>100</v>
      </c>
      <c r="E73" s="43">
        <f>Resumo!H75</f>
        <v>104.16</v>
      </c>
      <c r="F73" s="43">
        <f>Resumo!K75</f>
        <v>84.21</v>
      </c>
      <c r="G73" s="4">
        <f>IF(AND('Plan1 (2)'!C73&gt;=100,'Plan1 (2)'!D73&gt;=100),1,0)</f>
        <v>1</v>
      </c>
    </row>
    <row r="74" spans="1:7" x14ac:dyDescent="0.25">
      <c r="A74" s="40" t="s">
        <v>67</v>
      </c>
      <c r="B74" s="9">
        <f>Resumo!B76</f>
        <v>101.11000000000001</v>
      </c>
      <c r="C74" s="9">
        <f>Resumo!D76</f>
        <v>106.38297872340425</v>
      </c>
      <c r="D74" s="9">
        <f>Resumo!E76</f>
        <v>100</v>
      </c>
      <c r="E74" s="9">
        <f>Resumo!H76</f>
        <v>108.62</v>
      </c>
      <c r="F74" s="9">
        <f>Resumo!K76</f>
        <v>100.76</v>
      </c>
      <c r="G74" s="4">
        <f>IF(AND('Plan1 (2)'!C74&gt;=100,'Plan1 (2)'!D74&gt;=100),1,0)</f>
        <v>1</v>
      </c>
    </row>
    <row r="75" spans="1:7" x14ac:dyDescent="0.25">
      <c r="A75" s="42" t="s">
        <v>68</v>
      </c>
      <c r="B75" s="43">
        <f>Resumo!B77</f>
        <v>93.11</v>
      </c>
      <c r="C75" s="43">
        <f>Resumo!D77</f>
        <v>106.22276339400155</v>
      </c>
      <c r="D75" s="43">
        <f>Resumo!E77</f>
        <v>100</v>
      </c>
      <c r="E75" s="43">
        <f>Resumo!H77</f>
        <v>90.39</v>
      </c>
      <c r="F75" s="43">
        <f>Resumo!K77</f>
        <v>93.62</v>
      </c>
      <c r="G75" s="4">
        <f>IF(AND('Plan1 (2)'!C75&gt;=100,'Plan1 (2)'!D75&gt;=100),1,0)</f>
        <v>1</v>
      </c>
    </row>
    <row r="76" spans="1:7" x14ac:dyDescent="0.25">
      <c r="A76" s="40" t="s">
        <v>69</v>
      </c>
      <c r="B76" s="9">
        <f>Resumo!B78</f>
        <v>86.71</v>
      </c>
      <c r="C76" s="9">
        <f>Resumo!D78</f>
        <v>106.38297872340425</v>
      </c>
      <c r="D76" s="9">
        <f>Resumo!E78</f>
        <v>100</v>
      </c>
      <c r="E76" s="9">
        <f>Resumo!H78</f>
        <v>107.9</v>
      </c>
      <c r="F76" s="9">
        <f>Resumo!K78</f>
        <v>93.94</v>
      </c>
      <c r="G76" s="4">
        <f>IF(AND('Plan1 (2)'!C76&gt;=100,'Plan1 (2)'!D76&gt;=100),1,0)</f>
        <v>1</v>
      </c>
    </row>
    <row r="77" spans="1:7" x14ac:dyDescent="0.25">
      <c r="A77" s="42" t="s">
        <v>70</v>
      </c>
      <c r="B77" s="45">
        <f>Resumo!B79</f>
        <v>85.71</v>
      </c>
      <c r="C77" s="45">
        <f>Resumo!D79</f>
        <v>106.38297872340425</v>
      </c>
      <c r="D77" s="45">
        <f>Resumo!E79</f>
        <v>100</v>
      </c>
      <c r="E77" s="45">
        <f>Resumo!H79</f>
        <v>97.62</v>
      </c>
      <c r="F77" s="45">
        <f>Resumo!K79</f>
        <v>98.18</v>
      </c>
      <c r="G77" s="4">
        <f>IF(AND('Plan1 (2)'!C77&gt;=100,'Plan1 (2)'!D77&gt;=100),1,0)</f>
        <v>1</v>
      </c>
    </row>
    <row r="78" spans="1:7" x14ac:dyDescent="0.25">
      <c r="A78" s="40" t="s">
        <v>71</v>
      </c>
      <c r="B78" s="9">
        <f>Resumo!B80</f>
        <v>99.79</v>
      </c>
      <c r="C78" s="9">
        <f>Resumo!D80</f>
        <v>106.38297872340425</v>
      </c>
      <c r="D78" s="9">
        <f>Resumo!E80</f>
        <v>100</v>
      </c>
      <c r="E78" s="9">
        <f>Resumo!H80</f>
        <v>86.99</v>
      </c>
      <c r="F78" s="9">
        <f>Resumo!K80</f>
        <v>120.18</v>
      </c>
      <c r="G78" s="4">
        <f>IF(AND('Plan1 (2)'!C78&gt;=100,'Plan1 (2)'!D78&gt;=100),1,0)</f>
        <v>1</v>
      </c>
    </row>
    <row r="79" spans="1:7" x14ac:dyDescent="0.25">
      <c r="A79" s="42" t="s">
        <v>72</v>
      </c>
      <c r="B79" s="43">
        <f>Resumo!B81</f>
        <v>96.84</v>
      </c>
      <c r="C79" s="43">
        <f>Resumo!D81</f>
        <v>106.38297872340425</v>
      </c>
      <c r="D79" s="43">
        <f>Resumo!E81</f>
        <v>100</v>
      </c>
      <c r="E79" s="43">
        <f>Resumo!H81</f>
        <v>102.86</v>
      </c>
      <c r="F79" s="43">
        <f>Resumo!K81</f>
        <v>100.63</v>
      </c>
      <c r="G79" s="4">
        <f>IF(AND('Plan1 (2)'!C79&gt;=100,'Plan1 (2)'!D79&gt;=100),1,0)</f>
        <v>1</v>
      </c>
    </row>
    <row r="80" spans="1:7" x14ac:dyDescent="0.25">
      <c r="A80" s="40" t="s">
        <v>73</v>
      </c>
      <c r="B80" s="9">
        <f>Resumo!B82</f>
        <v>80.239999999999995</v>
      </c>
      <c r="C80" s="9">
        <f>Resumo!D82</f>
        <v>104.52069463196611</v>
      </c>
      <c r="D80" s="9">
        <f>Resumo!E82</f>
        <v>100</v>
      </c>
      <c r="E80" s="9">
        <f>Resumo!H82</f>
        <v>107.97</v>
      </c>
      <c r="F80" s="9">
        <f>Resumo!K82</f>
        <v>94.25</v>
      </c>
      <c r="G80" s="4">
        <f>IF(AND('Plan1 (2)'!C80&gt;=100,'Plan1 (2)'!D80&gt;=100),1,0)</f>
        <v>1</v>
      </c>
    </row>
    <row r="81" spans="1:7" x14ac:dyDescent="0.25">
      <c r="A81" s="42" t="s">
        <v>74</v>
      </c>
      <c r="B81" s="43">
        <f>Resumo!B83</f>
        <v>87.79</v>
      </c>
      <c r="C81" s="43">
        <f>Resumo!D83</f>
        <v>106.38297872340425</v>
      </c>
      <c r="D81" s="43">
        <f>Resumo!E83</f>
        <v>100</v>
      </c>
      <c r="E81" s="43">
        <f>Resumo!H83</f>
        <v>103.96</v>
      </c>
      <c r="F81" s="43">
        <f>Resumo!K83</f>
        <v>91.26</v>
      </c>
      <c r="G81" s="4">
        <f>IF(AND('Plan1 (2)'!C81&gt;=100,'Plan1 (2)'!D81&gt;=100),1,0)</f>
        <v>1</v>
      </c>
    </row>
    <row r="82" spans="1:7" x14ac:dyDescent="0.25">
      <c r="A82" s="40" t="s">
        <v>75</v>
      </c>
      <c r="B82" s="9">
        <f>Resumo!B84</f>
        <v>69.699999999999989</v>
      </c>
      <c r="C82" s="9">
        <f>Resumo!D84</f>
        <v>106.30346977069618</v>
      </c>
      <c r="D82" s="9">
        <f>Resumo!E84</f>
        <v>100</v>
      </c>
      <c r="E82" s="9">
        <f>Resumo!H84</f>
        <v>108.12</v>
      </c>
      <c r="F82" s="9">
        <f>Resumo!K84</f>
        <v>98.68</v>
      </c>
      <c r="G82" s="4">
        <f>IF(AND('Plan1 (2)'!C82&gt;=100,'Plan1 (2)'!D82&gt;=100),1,0)</f>
        <v>1</v>
      </c>
    </row>
    <row r="83" spans="1:7" x14ac:dyDescent="0.25">
      <c r="A83" s="42" t="s">
        <v>76</v>
      </c>
      <c r="B83" s="43">
        <f>Resumo!B85</f>
        <v>92.35</v>
      </c>
      <c r="C83" s="43">
        <f>Resumo!D85</f>
        <v>106.38297872340425</v>
      </c>
      <c r="D83" s="43">
        <f>Resumo!E85</f>
        <v>100</v>
      </c>
      <c r="E83" s="43">
        <f>Resumo!H85</f>
        <v>118.61</v>
      </c>
      <c r="F83" s="43">
        <f>Resumo!K85</f>
        <v>97.7</v>
      </c>
      <c r="G83" s="4">
        <f>IF(AND('Plan1 (2)'!C83&gt;=100,'Plan1 (2)'!D83&gt;=100),1,0)</f>
        <v>1</v>
      </c>
    </row>
    <row r="84" spans="1:7" x14ac:dyDescent="0.25">
      <c r="A84" s="40" t="s">
        <v>77</v>
      </c>
      <c r="B84" s="9">
        <f>Resumo!B86</f>
        <v>105.39</v>
      </c>
      <c r="C84" s="9">
        <f>Resumo!D86</f>
        <v>106.38297872340425</v>
      </c>
      <c r="D84" s="9">
        <f>Resumo!E86</f>
        <v>100</v>
      </c>
      <c r="E84" s="9">
        <f>Resumo!H86</f>
        <v>91.79</v>
      </c>
      <c r="F84" s="9">
        <f>Resumo!K86</f>
        <v>87.38</v>
      </c>
      <c r="G84" s="4">
        <f>IF(AND('Plan1 (2)'!C84&gt;=100,'Plan1 (2)'!D84&gt;=100),1,0)</f>
        <v>1</v>
      </c>
    </row>
    <row r="85" spans="1:7" x14ac:dyDescent="0.25">
      <c r="A85" s="42" t="s">
        <v>78</v>
      </c>
      <c r="B85" s="43">
        <f>Resumo!B87</f>
        <v>96.960000000000008</v>
      </c>
      <c r="C85" s="43">
        <f>Resumo!D87</f>
        <v>106.28156501632762</v>
      </c>
      <c r="D85" s="43">
        <f>Resumo!E87</f>
        <v>100</v>
      </c>
      <c r="E85" s="43">
        <f>Resumo!H87</f>
        <v>93.9</v>
      </c>
      <c r="F85" s="43">
        <f>Resumo!K87</f>
        <v>74.38</v>
      </c>
      <c r="G85" s="4">
        <f>IF(AND('Plan1 (2)'!C85&gt;=100,'Plan1 (2)'!D85&gt;=100),1,0)</f>
        <v>1</v>
      </c>
    </row>
    <row r="86" spans="1:7" x14ac:dyDescent="0.25">
      <c r="A86" s="40" t="s">
        <v>79</v>
      </c>
      <c r="B86" s="9">
        <f>Resumo!B88</f>
        <v>107.36000000000001</v>
      </c>
      <c r="C86" s="9">
        <f>Resumo!D88</f>
        <v>106.38297872340425</v>
      </c>
      <c r="D86" s="9">
        <f>Resumo!E88</f>
        <v>100</v>
      </c>
      <c r="E86" s="9">
        <f>Resumo!H88</f>
        <v>81.739999999999995</v>
      </c>
      <c r="F86" s="9">
        <f>Resumo!K88</f>
        <v>103.32</v>
      </c>
      <c r="G86" s="4">
        <f>IF(AND('Plan1 (2)'!C86&gt;=100,'Plan1 (2)'!D86&gt;=100),1,0)</f>
        <v>1</v>
      </c>
    </row>
    <row r="87" spans="1:7" x14ac:dyDescent="0.25">
      <c r="A87" s="42" t="s">
        <v>80</v>
      </c>
      <c r="B87" s="43">
        <f>Resumo!B89</f>
        <v>101.17</v>
      </c>
      <c r="C87" s="43">
        <f>Resumo!D89</f>
        <v>105.66026827012027</v>
      </c>
      <c r="D87" s="43">
        <f>Resumo!E89</f>
        <v>100</v>
      </c>
      <c r="E87" s="43">
        <f>Resumo!H89</f>
        <v>93.28</v>
      </c>
      <c r="F87" s="43">
        <f>Resumo!K89</f>
        <v>95.44</v>
      </c>
      <c r="G87" s="4">
        <f>IF(AND('Plan1 (2)'!C87&gt;=100,'Plan1 (2)'!D87&gt;=100),1,0)</f>
        <v>1</v>
      </c>
    </row>
    <row r="88" spans="1:7" x14ac:dyDescent="0.25">
      <c r="A88" s="40" t="s">
        <v>81</v>
      </c>
      <c r="B88" s="9">
        <f>Resumo!B90</f>
        <v>102.03999999999999</v>
      </c>
      <c r="C88" s="9">
        <f>Resumo!D90</f>
        <v>106.38297872340425</v>
      </c>
      <c r="D88" s="9">
        <f>Resumo!E90</f>
        <v>100</v>
      </c>
      <c r="E88" s="9">
        <f>Resumo!H90</f>
        <v>94.97</v>
      </c>
      <c r="F88" s="9">
        <f>Resumo!K90</f>
        <v>96.21</v>
      </c>
      <c r="G88" s="4">
        <f>IF(AND('Plan1 (2)'!C88&gt;=100,'Plan1 (2)'!D88&gt;=100),1,0)</f>
        <v>1</v>
      </c>
    </row>
    <row r="89" spans="1:7" x14ac:dyDescent="0.25">
      <c r="A89" s="42" t="s">
        <v>82</v>
      </c>
      <c r="B89" s="43">
        <f>Resumo!B91</f>
        <v>91.539999999999992</v>
      </c>
      <c r="C89" s="43">
        <f>Resumo!D91</f>
        <v>106.38297872340425</v>
      </c>
      <c r="D89" s="43">
        <f>Resumo!E91</f>
        <v>100</v>
      </c>
      <c r="E89" s="43">
        <f>Resumo!H91</f>
        <v>129.12</v>
      </c>
      <c r="F89" s="43">
        <f>Resumo!K91</f>
        <v>94.79</v>
      </c>
      <c r="G89" s="4">
        <f>IF(AND('Plan1 (2)'!C89&gt;=100,'Plan1 (2)'!D89&gt;=100),1,0)</f>
        <v>1</v>
      </c>
    </row>
    <row r="90" spans="1:7" x14ac:dyDescent="0.25">
      <c r="A90" s="40" t="s">
        <v>83</v>
      </c>
      <c r="B90" s="9">
        <f>Resumo!B92</f>
        <v>100.77000000000001</v>
      </c>
      <c r="C90" s="9">
        <f>Resumo!D92</f>
        <v>106.38297872340425</v>
      </c>
      <c r="D90" s="9">
        <f>Resumo!E92</f>
        <v>100</v>
      </c>
      <c r="E90" s="9">
        <f>Resumo!H92</f>
        <v>92.86</v>
      </c>
      <c r="F90" s="9">
        <f>Resumo!K92</f>
        <v>89.39</v>
      </c>
      <c r="G90" s="4">
        <f>IF(AND('Plan1 (2)'!C90&gt;=100,'Plan1 (2)'!D90&gt;=100),1,0)</f>
        <v>1</v>
      </c>
    </row>
    <row r="91" spans="1:7" x14ac:dyDescent="0.25">
      <c r="A91" s="42" t="s">
        <v>84</v>
      </c>
      <c r="B91" s="43">
        <f>Resumo!B93</f>
        <v>101.34</v>
      </c>
      <c r="C91" s="43">
        <f>Resumo!D93</f>
        <v>106.38297872340425</v>
      </c>
      <c r="D91" s="43">
        <f>Resumo!E93</f>
        <v>100</v>
      </c>
      <c r="E91" s="43">
        <f>Resumo!H93</f>
        <v>108.94</v>
      </c>
      <c r="F91" s="43">
        <f>Resumo!K93</f>
        <v>103.09</v>
      </c>
      <c r="G91" s="4">
        <f>IF(AND('Plan1 (2)'!C91&gt;=100,'Plan1 (2)'!D91&gt;=100),1,0)</f>
        <v>1</v>
      </c>
    </row>
    <row r="92" spans="1:7" x14ac:dyDescent="0.25">
      <c r="A92" s="40" t="s">
        <v>85</v>
      </c>
      <c r="B92" s="9">
        <f>Resumo!B94</f>
        <v>97.11</v>
      </c>
      <c r="C92" s="9">
        <f>Resumo!D94</f>
        <v>106.38297872340425</v>
      </c>
      <c r="D92" s="9">
        <f>Resumo!E94</f>
        <v>100</v>
      </c>
      <c r="E92" s="9">
        <f>Resumo!H94</f>
        <v>110.61</v>
      </c>
      <c r="F92" s="9">
        <f>Resumo!K94</f>
        <v>117.72</v>
      </c>
      <c r="G92" s="4">
        <f>IF(AND('Plan1 (2)'!C92&gt;=100,'Plan1 (2)'!D92&gt;=100),1,0)</f>
        <v>1</v>
      </c>
    </row>
    <row r="93" spans="1:7" x14ac:dyDescent="0.25">
      <c r="A93" s="42" t="s">
        <v>86</v>
      </c>
      <c r="B93" s="43">
        <f>Resumo!B95</f>
        <v>107.41000000000001</v>
      </c>
      <c r="C93" s="43">
        <f>Resumo!D95</f>
        <v>106.38297872340425</v>
      </c>
      <c r="D93" s="43">
        <f>Resumo!E95</f>
        <v>100</v>
      </c>
      <c r="E93" s="43">
        <f>Resumo!H95</f>
        <v>91.25</v>
      </c>
      <c r="F93" s="43">
        <f>Resumo!K95</f>
        <v>119.57</v>
      </c>
      <c r="G93" s="4">
        <f>IF(AND('Plan1 (2)'!C93&gt;=100,'Plan1 (2)'!D93&gt;=100),1,0)</f>
        <v>1</v>
      </c>
    </row>
    <row r="94" spans="1:7" x14ac:dyDescent="0.25">
      <c r="A94" s="40" t="s">
        <v>87</v>
      </c>
      <c r="B94" s="9">
        <f>Resumo!B96</f>
        <v>122.77</v>
      </c>
      <c r="C94" s="9">
        <f>Resumo!D96</f>
        <v>106.38297872340425</v>
      </c>
      <c r="D94" s="9">
        <f>Resumo!E96</f>
        <v>100</v>
      </c>
      <c r="E94" s="9">
        <f>Resumo!H96</f>
        <v>82.1</v>
      </c>
      <c r="F94" s="9">
        <f>Resumo!K96</f>
        <v>96.01</v>
      </c>
      <c r="G94" s="4">
        <f>IF(AND('Plan1 (2)'!C94&gt;=100,'Plan1 (2)'!D94&gt;=100),1,0)</f>
        <v>1</v>
      </c>
    </row>
    <row r="95" spans="1:7" x14ac:dyDescent="0.25">
      <c r="A95" s="42" t="s">
        <v>88</v>
      </c>
      <c r="B95" s="43">
        <f>Resumo!B97</f>
        <v>100.95</v>
      </c>
      <c r="C95" s="43">
        <f>Resumo!D97</f>
        <v>106.38297872340425</v>
      </c>
      <c r="D95" s="43">
        <f>Resumo!E97</f>
        <v>100</v>
      </c>
      <c r="E95" s="43">
        <f>Resumo!H97</f>
        <v>107.35</v>
      </c>
      <c r="F95" s="43">
        <f>Resumo!K97</f>
        <v>101.62</v>
      </c>
      <c r="G95" s="4">
        <f>IF(AND('Plan1 (2)'!C95&gt;=100,'Plan1 (2)'!D95&gt;=100),1,0)</f>
        <v>1</v>
      </c>
    </row>
    <row r="96" spans="1:7" x14ac:dyDescent="0.25">
      <c r="A96" s="40" t="s">
        <v>89</v>
      </c>
      <c r="B96" s="9">
        <f>Resumo!B98</f>
        <v>97.34</v>
      </c>
      <c r="C96" s="9">
        <f>Resumo!D98</f>
        <v>106.38297872340425</v>
      </c>
      <c r="D96" s="9">
        <f>Resumo!E98</f>
        <v>100</v>
      </c>
      <c r="E96" s="9">
        <f>Resumo!H98</f>
        <v>107.86</v>
      </c>
      <c r="F96" s="9">
        <f>Resumo!K98</f>
        <v>88.35</v>
      </c>
      <c r="G96" s="4">
        <f>IF(AND('Plan1 (2)'!C96&gt;=100,'Plan1 (2)'!D96&gt;=100),1,0)</f>
        <v>1</v>
      </c>
    </row>
    <row r="97" spans="1:7" x14ac:dyDescent="0.25">
      <c r="A97" s="42" t="s">
        <v>90</v>
      </c>
      <c r="B97" s="43">
        <f>Resumo!B99</f>
        <v>100.91000000000001</v>
      </c>
      <c r="C97" s="43">
        <f>Resumo!D99</f>
        <v>106.38297872340425</v>
      </c>
      <c r="D97" s="43">
        <f>Resumo!E99</f>
        <v>100</v>
      </c>
      <c r="E97" s="43">
        <f>Resumo!H99</f>
        <v>90.33</v>
      </c>
      <c r="F97" s="43">
        <f>Resumo!K99</f>
        <v>89.75</v>
      </c>
      <c r="G97" s="4">
        <f>IF(AND('Plan1 (2)'!C97&gt;=100,'Plan1 (2)'!D97&gt;=100),1,0)</f>
        <v>1</v>
      </c>
    </row>
    <row r="98" spans="1:7" x14ac:dyDescent="0.25">
      <c r="A98" s="40" t="s">
        <v>91</v>
      </c>
      <c r="B98" s="9">
        <f>Resumo!B100</f>
        <v>91.81</v>
      </c>
      <c r="C98" s="9">
        <f>Resumo!D100</f>
        <v>106.38297872340425</v>
      </c>
      <c r="D98" s="9">
        <f>Resumo!E100</f>
        <v>100</v>
      </c>
      <c r="E98" s="9">
        <f>Resumo!H100</f>
        <v>105</v>
      </c>
      <c r="F98" s="9">
        <f>Resumo!K100</f>
        <v>82.18</v>
      </c>
      <c r="G98" s="4">
        <f>IF(AND('Plan1 (2)'!C98&gt;=100,'Plan1 (2)'!D98&gt;=100),1,0)</f>
        <v>1</v>
      </c>
    </row>
    <row r="99" spans="1:7" x14ac:dyDescent="0.25">
      <c r="A99" s="42" t="s">
        <v>92</v>
      </c>
      <c r="B99" s="43">
        <f>Resumo!B101</f>
        <v>101.08</v>
      </c>
      <c r="C99" s="43">
        <f>Resumo!D101</f>
        <v>106.38297872340425</v>
      </c>
      <c r="D99" s="43">
        <f>Resumo!E101</f>
        <v>100</v>
      </c>
      <c r="E99" s="43">
        <f>Resumo!H101</f>
        <v>100.23</v>
      </c>
      <c r="F99" s="43">
        <f>Resumo!K101</f>
        <v>89.57</v>
      </c>
      <c r="G99" s="4">
        <f>IF(AND('Plan1 (2)'!C99&gt;=100,'Plan1 (2)'!D99&gt;=100),1,0)</f>
        <v>1</v>
      </c>
    </row>
    <row r="100" spans="1:7" x14ac:dyDescent="0.25">
      <c r="A100" s="40" t="s">
        <v>93</v>
      </c>
      <c r="B100" s="9">
        <f>Resumo!B102</f>
        <v>96.8</v>
      </c>
      <c r="C100" s="9">
        <f>Resumo!D102</f>
        <v>106.22080954852102</v>
      </c>
      <c r="D100" s="9">
        <f>Resumo!E102</f>
        <v>100</v>
      </c>
      <c r="E100" s="9">
        <f>Resumo!H102</f>
        <v>102.58</v>
      </c>
      <c r="F100" s="9">
        <f>Resumo!K102</f>
        <v>97.11</v>
      </c>
      <c r="G100" s="4">
        <f>IF(AND('Plan1 (2)'!C100&gt;=100,'Plan1 (2)'!D100&gt;=100),1,0)</f>
        <v>1</v>
      </c>
    </row>
    <row r="101" spans="1:7" x14ac:dyDescent="0.25">
      <c r="A101" s="42" t="s">
        <v>94</v>
      </c>
      <c r="B101" s="43">
        <f>Resumo!B103</f>
        <v>96.32</v>
      </c>
      <c r="C101" s="43">
        <f>Resumo!D103</f>
        <v>106.38297872340425</v>
      </c>
      <c r="D101" s="43">
        <f>Resumo!E103</f>
        <v>100</v>
      </c>
      <c r="E101" s="43">
        <f>Resumo!H103</f>
        <v>90.99</v>
      </c>
      <c r="F101" s="43">
        <f>Resumo!K103</f>
        <v>96.8</v>
      </c>
      <c r="G101" s="4">
        <f>IF(AND('Plan1 (2)'!C101&gt;=100,'Plan1 (2)'!D101&gt;=100),1,0)</f>
        <v>1</v>
      </c>
    </row>
    <row r="102" spans="1:7" x14ac:dyDescent="0.25">
      <c r="A102" s="40" t="s">
        <v>95</v>
      </c>
      <c r="B102" s="9">
        <f>Resumo!B104</f>
        <v>98.509999999999991</v>
      </c>
      <c r="C102" s="9">
        <f>Resumo!D104</f>
        <v>106.38297872340425</v>
      </c>
      <c r="D102" s="9">
        <f>Resumo!E104</f>
        <v>100</v>
      </c>
      <c r="E102" s="9">
        <f>Resumo!H104</f>
        <v>96.15</v>
      </c>
      <c r="F102" s="9">
        <f>Resumo!K104</f>
        <v>91.41</v>
      </c>
      <c r="G102" s="4">
        <f>IF(AND('Plan1 (2)'!C102&gt;=100,'Plan1 (2)'!D102&gt;=100),1,0)</f>
        <v>1</v>
      </c>
    </row>
    <row r="103" spans="1:7" x14ac:dyDescent="0.25">
      <c r="A103" s="42" t="s">
        <v>96</v>
      </c>
      <c r="B103" s="43">
        <f>Resumo!B105</f>
        <v>115.88000000000001</v>
      </c>
      <c r="C103" s="43">
        <f>Resumo!D105</f>
        <v>106.32423605155256</v>
      </c>
      <c r="D103" s="43">
        <f>Resumo!E105</f>
        <v>100</v>
      </c>
      <c r="E103" s="43">
        <f>Resumo!H105</f>
        <v>98.7</v>
      </c>
      <c r="F103" s="43">
        <f>Resumo!K105</f>
        <v>106.18</v>
      </c>
      <c r="G103" s="4">
        <f>IF(AND('Plan1 (2)'!C103&gt;=100,'Plan1 (2)'!D103&gt;=100),1,0)</f>
        <v>1</v>
      </c>
    </row>
    <row r="104" spans="1:7" x14ac:dyDescent="0.25">
      <c r="A104" s="40" t="s">
        <v>97</v>
      </c>
      <c r="B104" s="9">
        <f>Resumo!B106</f>
        <v>98.1</v>
      </c>
      <c r="C104" s="9">
        <f>Resumo!D106</f>
        <v>106.38297872340425</v>
      </c>
      <c r="D104" s="9">
        <f>Resumo!E106</f>
        <v>100</v>
      </c>
      <c r="E104" s="9">
        <f>Resumo!H106</f>
        <v>94.11</v>
      </c>
      <c r="F104" s="9">
        <f>Resumo!K106</f>
        <v>121.46</v>
      </c>
      <c r="G104" s="4">
        <f>IF(AND('Plan1 (2)'!C104&gt;=100,'Plan1 (2)'!D104&gt;=100),1,0)</f>
        <v>1</v>
      </c>
    </row>
    <row r="105" spans="1:7" x14ac:dyDescent="0.25">
      <c r="A105" s="42" t="s">
        <v>98</v>
      </c>
      <c r="B105" s="43">
        <f>Resumo!B107</f>
        <v>104.28999999999999</v>
      </c>
      <c r="C105" s="43">
        <f>Resumo!D107</f>
        <v>106.25244746116695</v>
      </c>
      <c r="D105" s="43">
        <f>Resumo!E107</f>
        <v>100</v>
      </c>
      <c r="E105" s="43">
        <f>Resumo!H107</f>
        <v>92.29</v>
      </c>
      <c r="F105" s="43">
        <f>Resumo!K107</f>
        <v>105.87</v>
      </c>
      <c r="G105" s="4">
        <f>IF(AND('Plan1 (2)'!C105&gt;=100,'Plan1 (2)'!D105&gt;=100),1,0)</f>
        <v>1</v>
      </c>
    </row>
    <row r="106" spans="1:7" x14ac:dyDescent="0.25">
      <c r="A106" s="40" t="s">
        <v>99</v>
      </c>
      <c r="B106" s="9">
        <f>Resumo!B108</f>
        <v>100.25999999999999</v>
      </c>
      <c r="C106" s="9">
        <f>Resumo!D108</f>
        <v>106.38297872340425</v>
      </c>
      <c r="D106" s="9">
        <f>Resumo!E108</f>
        <v>100</v>
      </c>
      <c r="E106" s="9">
        <f>Resumo!H108</f>
        <v>92.29</v>
      </c>
      <c r="F106" s="9">
        <f>Resumo!K108</f>
        <v>108.81</v>
      </c>
      <c r="G106" s="4">
        <f>IF(AND('Plan1 (2)'!C106&gt;=100,'Plan1 (2)'!D106&gt;=100),1,0)</f>
        <v>1</v>
      </c>
    </row>
    <row r="107" spans="1:7" x14ac:dyDescent="0.25">
      <c r="A107" s="42" t="s">
        <v>100</v>
      </c>
      <c r="B107" s="43">
        <f>Resumo!B109</f>
        <v>123.03999999999999</v>
      </c>
      <c r="C107" s="43">
        <f>Resumo!D109</f>
        <v>105.84530301866504</v>
      </c>
      <c r="D107" s="43">
        <f>Resumo!E109</f>
        <v>100</v>
      </c>
      <c r="E107" s="43">
        <f>Resumo!H109</f>
        <v>76.48</v>
      </c>
      <c r="F107" s="43">
        <f>Resumo!K109</f>
        <v>118.74</v>
      </c>
      <c r="G107" s="4">
        <f>IF(AND('Plan1 (2)'!C107&gt;=100,'Plan1 (2)'!D107&gt;=100),1,0)</f>
        <v>1</v>
      </c>
    </row>
    <row r="108" spans="1:7" x14ac:dyDescent="0.25">
      <c r="A108" s="40" t="s">
        <v>101</v>
      </c>
      <c r="B108" s="9">
        <f>Resumo!B110</f>
        <v>103.95</v>
      </c>
      <c r="C108" s="9">
        <f>Resumo!D110</f>
        <v>106.38297872340425</v>
      </c>
      <c r="D108" s="9">
        <f>Resumo!E110</f>
        <v>100</v>
      </c>
      <c r="E108" s="9">
        <f>Resumo!H110</f>
        <v>94.9</v>
      </c>
      <c r="F108" s="9">
        <f>Resumo!K110</f>
        <v>120.15</v>
      </c>
      <c r="G108" s="4">
        <f>IF(AND('Plan1 (2)'!C108&gt;=100,'Plan1 (2)'!D108&gt;=100),1,0)</f>
        <v>1</v>
      </c>
    </row>
    <row r="109" spans="1:7" x14ac:dyDescent="0.25">
      <c r="A109" s="42" t="s">
        <v>102</v>
      </c>
      <c r="B109" s="43">
        <f>Resumo!B111</f>
        <v>104.28</v>
      </c>
      <c r="C109" s="43">
        <f>Resumo!D111</f>
        <v>106.38297872340425</v>
      </c>
      <c r="D109" s="43">
        <f>Resumo!E111</f>
        <v>100</v>
      </c>
      <c r="E109" s="43">
        <f>Resumo!H111</f>
        <v>89.96</v>
      </c>
      <c r="F109" s="43">
        <f>Resumo!K111</f>
        <v>96.63</v>
      </c>
      <c r="G109" s="4">
        <f>IF(AND('Plan1 (2)'!C109&gt;=100,'Plan1 (2)'!D109&gt;=100),1,0)</f>
        <v>1</v>
      </c>
    </row>
    <row r="110" spans="1:7" x14ac:dyDescent="0.25">
      <c r="A110" s="40" t="s">
        <v>103</v>
      </c>
      <c r="B110" s="9">
        <f>Resumo!B112</f>
        <v>113.94</v>
      </c>
      <c r="C110" s="9">
        <f>Resumo!D112</f>
        <v>106.21623424264659</v>
      </c>
      <c r="D110" s="9">
        <f>Resumo!E112</f>
        <v>100</v>
      </c>
      <c r="E110" s="9">
        <f>Resumo!H112</f>
        <v>86.34</v>
      </c>
      <c r="F110" s="9">
        <f>Resumo!K112</f>
        <v>138.57</v>
      </c>
      <c r="G110" s="4">
        <f>IF(AND('Plan1 (2)'!C110&gt;=100,'Plan1 (2)'!D110&gt;=100),1,0)</f>
        <v>1</v>
      </c>
    </row>
    <row r="111" spans="1:7" x14ac:dyDescent="0.25">
      <c r="A111" s="42" t="s">
        <v>104</v>
      </c>
      <c r="B111" s="43">
        <f>Resumo!B113</f>
        <v>108.74999999999999</v>
      </c>
      <c r="C111" s="43">
        <f>Resumo!D113</f>
        <v>106.38297872340425</v>
      </c>
      <c r="D111" s="43">
        <f>Resumo!E113</f>
        <v>100</v>
      </c>
      <c r="E111" s="43">
        <f>Resumo!H113</f>
        <v>90.37</v>
      </c>
      <c r="F111" s="43">
        <f>Resumo!K113</f>
        <v>107.84</v>
      </c>
      <c r="G111" s="4">
        <f>IF(AND('Plan1 (2)'!C111&gt;=100,'Plan1 (2)'!D111&gt;=100),1,0)</f>
        <v>1</v>
      </c>
    </row>
    <row r="112" spans="1:7" x14ac:dyDescent="0.25">
      <c r="A112" s="40" t="s">
        <v>105</v>
      </c>
      <c r="B112" s="9">
        <f>Resumo!B114</f>
        <v>93.26</v>
      </c>
      <c r="C112" s="9">
        <f>Resumo!D114</f>
        <v>106.38297872340425</v>
      </c>
      <c r="D112" s="9">
        <f>Resumo!E114</f>
        <v>100</v>
      </c>
      <c r="E112" s="9">
        <f>Resumo!H114</f>
        <v>98.59</v>
      </c>
      <c r="F112" s="9">
        <f>Resumo!K114</f>
        <v>105.72</v>
      </c>
      <c r="G112" s="4">
        <f>IF(AND('Plan1 (2)'!C112&gt;=100,'Plan1 (2)'!D112&gt;=100),1,0)</f>
        <v>1</v>
      </c>
    </row>
    <row r="113" spans="1:7" x14ac:dyDescent="0.25">
      <c r="A113" s="42" t="s">
        <v>106</v>
      </c>
      <c r="B113" s="43">
        <f>Resumo!B115</f>
        <v>95.3</v>
      </c>
      <c r="C113" s="43">
        <f>Resumo!D115</f>
        <v>106.38297872340425</v>
      </c>
      <c r="D113" s="43">
        <f>Resumo!E115</f>
        <v>100</v>
      </c>
      <c r="E113" s="43">
        <f>Resumo!H115</f>
        <v>96.35</v>
      </c>
      <c r="F113" s="43">
        <f>Resumo!K115</f>
        <v>94.95</v>
      </c>
      <c r="G113" s="4">
        <f>IF(AND('Plan1 (2)'!C113&gt;=100,'Plan1 (2)'!D113&gt;=100),1,0)</f>
        <v>1</v>
      </c>
    </row>
    <row r="114" spans="1:7" x14ac:dyDescent="0.25">
      <c r="A114" s="40" t="s">
        <v>107</v>
      </c>
      <c r="B114" s="9">
        <f>Resumo!B116</f>
        <v>101.8</v>
      </c>
      <c r="C114" s="9">
        <f>Resumo!D116</f>
        <v>105.73711501909912</v>
      </c>
      <c r="D114" s="9">
        <f>Resumo!E116</f>
        <v>100</v>
      </c>
      <c r="E114" s="9">
        <f>Resumo!H116</f>
        <v>86.77</v>
      </c>
      <c r="F114" s="9">
        <f>Resumo!K116</f>
        <v>98.01</v>
      </c>
      <c r="G114" s="4">
        <f>IF(AND('Plan1 (2)'!C114&gt;=100,'Plan1 (2)'!D114&gt;=100),1,0)</f>
        <v>1</v>
      </c>
    </row>
    <row r="115" spans="1:7" x14ac:dyDescent="0.25">
      <c r="A115" s="42" t="s">
        <v>108</v>
      </c>
      <c r="B115" s="43">
        <f>Resumo!B117</f>
        <v>94.84</v>
      </c>
      <c r="C115" s="43">
        <f>Resumo!D117</f>
        <v>106.38297872340425</v>
      </c>
      <c r="D115" s="43">
        <f>Resumo!E117</f>
        <v>100</v>
      </c>
      <c r="E115" s="43">
        <f>Resumo!H117</f>
        <v>92.98</v>
      </c>
      <c r="F115" s="43">
        <f>Resumo!K117</f>
        <v>94.14</v>
      </c>
      <c r="G115" s="4">
        <f>IF(AND('Plan1 (2)'!C115&gt;=100,'Plan1 (2)'!D115&gt;=100),1,0)</f>
        <v>1</v>
      </c>
    </row>
    <row r="116" spans="1:7" x14ac:dyDescent="0.25">
      <c r="A116" s="40" t="s">
        <v>109</v>
      </c>
      <c r="B116" s="9">
        <f>Resumo!B118</f>
        <v>104.11999999999999</v>
      </c>
      <c r="C116" s="9">
        <f>Resumo!D118</f>
        <v>106.38297872340425</v>
      </c>
      <c r="D116" s="9">
        <f>Resumo!E118</f>
        <v>100</v>
      </c>
      <c r="E116" s="9">
        <f>Resumo!H118</f>
        <v>94.86</v>
      </c>
      <c r="F116" s="9">
        <f>Resumo!K118</f>
        <v>92.41</v>
      </c>
      <c r="G116" s="4">
        <f>IF(AND('Plan1 (2)'!C116&gt;=100,'Plan1 (2)'!D116&gt;=100),1,0)</f>
        <v>1</v>
      </c>
    </row>
    <row r="117" spans="1:7" x14ac:dyDescent="0.25">
      <c r="A117" s="42" t="s">
        <v>110</v>
      </c>
      <c r="B117" s="43">
        <f>Resumo!B119</f>
        <v>102.10999999999999</v>
      </c>
      <c r="C117" s="43">
        <f>Resumo!D119</f>
        <v>106.27816790692802</v>
      </c>
      <c r="D117" s="43">
        <f>Resumo!E119</f>
        <v>100</v>
      </c>
      <c r="E117" s="43">
        <f>Resumo!H119</f>
        <v>90.09</v>
      </c>
      <c r="F117" s="43">
        <f>Resumo!K119</f>
        <v>106.49</v>
      </c>
      <c r="G117" s="4">
        <f>IF(AND('Plan1 (2)'!C117&gt;=100,'Plan1 (2)'!D117&gt;=100),1,0)</f>
        <v>1</v>
      </c>
    </row>
    <row r="118" spans="1:7" x14ac:dyDescent="0.25">
      <c r="A118" s="40" t="s">
        <v>111</v>
      </c>
      <c r="B118" s="9">
        <f>Resumo!B120</f>
        <v>101.79</v>
      </c>
      <c r="C118" s="9">
        <f>Resumo!D120</f>
        <v>106.38297872340425</v>
      </c>
      <c r="D118" s="9">
        <f>Resumo!E120</f>
        <v>100</v>
      </c>
      <c r="E118" s="9">
        <f>Resumo!H120</f>
        <v>97.76</v>
      </c>
      <c r="F118" s="9">
        <f>Resumo!K120</f>
        <v>88.83</v>
      </c>
      <c r="G118" s="4">
        <f>IF(AND('Plan1 (2)'!C118&gt;=100,'Plan1 (2)'!D118&gt;=100),1,0)</f>
        <v>1</v>
      </c>
    </row>
    <row r="119" spans="1:7" x14ac:dyDescent="0.25">
      <c r="A119" s="42" t="s">
        <v>112</v>
      </c>
      <c r="B119" s="43">
        <f>Resumo!B121</f>
        <v>104.83</v>
      </c>
      <c r="C119" s="43">
        <f>Resumo!D121</f>
        <v>106.38297872340425</v>
      </c>
      <c r="D119" s="43">
        <f>Resumo!E121</f>
        <v>100</v>
      </c>
      <c r="E119" s="43">
        <f>Resumo!H121</f>
        <v>103.4</v>
      </c>
      <c r="F119" s="43">
        <f>Resumo!K121</f>
        <v>93.01</v>
      </c>
      <c r="G119" s="4">
        <f>IF(AND('Plan1 (2)'!C119&gt;=100,'Plan1 (2)'!D119&gt;=100),1,0)</f>
        <v>1</v>
      </c>
    </row>
    <row r="120" spans="1:7" x14ac:dyDescent="0.25">
      <c r="A120" s="40" t="s">
        <v>113</v>
      </c>
      <c r="B120" s="9">
        <f>Resumo!B122</f>
        <v>95.02000000000001</v>
      </c>
      <c r="C120" s="9">
        <f>Resumo!D122</f>
        <v>106.38297872340425</v>
      </c>
      <c r="D120" s="9">
        <f>Resumo!E122</f>
        <v>100</v>
      </c>
      <c r="E120" s="9">
        <f>Resumo!H122</f>
        <v>99.67</v>
      </c>
      <c r="F120" s="9">
        <f>Resumo!K122</f>
        <v>74.790000000000006</v>
      </c>
      <c r="G120" s="4">
        <f>IF(AND('Plan1 (2)'!C120&gt;=100,'Plan1 (2)'!D120&gt;=100),1,0)</f>
        <v>1</v>
      </c>
    </row>
    <row r="121" spans="1:7" x14ac:dyDescent="0.25">
      <c r="A121" s="42" t="s">
        <v>114</v>
      </c>
      <c r="B121" s="43">
        <f>Resumo!B123</f>
        <v>103.08</v>
      </c>
      <c r="C121" s="43">
        <f>Resumo!D123</f>
        <v>106.38297872340425</v>
      </c>
      <c r="D121" s="43">
        <f>Resumo!E123</f>
        <v>100</v>
      </c>
      <c r="E121" s="43">
        <f>Resumo!H123</f>
        <v>120.36</v>
      </c>
      <c r="F121" s="43">
        <f>Resumo!K123</f>
        <v>89.21</v>
      </c>
      <c r="G121" s="4">
        <f>IF(AND('Plan1 (2)'!C121&gt;=100,'Plan1 (2)'!D121&gt;=100),1,0)</f>
        <v>1</v>
      </c>
    </row>
    <row r="122" spans="1:7" x14ac:dyDescent="0.25">
      <c r="A122" s="40" t="s">
        <v>115</v>
      </c>
      <c r="B122" s="9">
        <f>Resumo!B124</f>
        <v>91.210000000000008</v>
      </c>
      <c r="C122" s="9">
        <f>Resumo!D124</f>
        <v>106.38297872340425</v>
      </c>
      <c r="D122" s="9">
        <f>Resumo!E124</f>
        <v>100</v>
      </c>
      <c r="E122" s="9">
        <f>Resumo!H124</f>
        <v>133.66999999999999</v>
      </c>
      <c r="F122" s="9">
        <f>Resumo!K124</f>
        <v>85.07</v>
      </c>
      <c r="G122" s="4">
        <f>IF(AND('Plan1 (2)'!C122&gt;=100,'Plan1 (2)'!D122&gt;=100),1,0)</f>
        <v>1</v>
      </c>
    </row>
    <row r="123" spans="1:7" x14ac:dyDescent="0.25">
      <c r="A123" s="42" t="s">
        <v>116</v>
      </c>
      <c r="B123" s="43">
        <f>Resumo!B125</f>
        <v>97.63</v>
      </c>
      <c r="C123" s="43">
        <f>Resumo!D125</f>
        <v>106.38297872340425</v>
      </c>
      <c r="D123" s="43">
        <f>Resumo!E125</f>
        <v>100</v>
      </c>
      <c r="E123" s="43">
        <f>Resumo!H125</f>
        <v>114.17</v>
      </c>
      <c r="F123" s="43">
        <f>Resumo!K125</f>
        <v>90.58</v>
      </c>
      <c r="G123" s="4">
        <f>IF(AND('Plan1 (2)'!C123&gt;=100,'Plan1 (2)'!D123&gt;=100),1,0)</f>
        <v>1</v>
      </c>
    </row>
    <row r="124" spans="1:7" x14ac:dyDescent="0.25">
      <c r="A124" s="40" t="s">
        <v>117</v>
      </c>
      <c r="B124" s="9">
        <f>Resumo!B126</f>
        <v>95.52000000000001</v>
      </c>
      <c r="C124" s="9">
        <f>Resumo!D126</f>
        <v>106.38297872340425</v>
      </c>
      <c r="D124" s="9">
        <f>Resumo!E126</f>
        <v>100</v>
      </c>
      <c r="E124" s="9">
        <f>Resumo!H126</f>
        <v>95.17</v>
      </c>
      <c r="F124" s="9">
        <f>Resumo!K126</f>
        <v>100.44</v>
      </c>
      <c r="G124" s="4">
        <f>IF(AND('Plan1 (2)'!C124&gt;=100,'Plan1 (2)'!D124&gt;=100),1,0)</f>
        <v>1</v>
      </c>
    </row>
    <row r="125" spans="1:7" x14ac:dyDescent="0.25">
      <c r="A125" s="42" t="s">
        <v>118</v>
      </c>
      <c r="B125" s="43">
        <f>Resumo!B127</f>
        <v>101.08999999999999</v>
      </c>
      <c r="C125" s="43">
        <f>Resumo!D127</f>
        <v>106.38297872340425</v>
      </c>
      <c r="D125" s="43">
        <f>Resumo!E127</f>
        <v>100</v>
      </c>
      <c r="E125" s="43">
        <f>Resumo!H127</f>
        <v>108.49</v>
      </c>
      <c r="F125" s="43">
        <f>Resumo!K127</f>
        <v>114.14</v>
      </c>
      <c r="G125" s="4">
        <f>IF(AND('Plan1 (2)'!C125&gt;=100,'Plan1 (2)'!D125&gt;=100),1,0)</f>
        <v>1</v>
      </c>
    </row>
    <row r="126" spans="1:7" x14ac:dyDescent="0.25">
      <c r="A126" s="40" t="s">
        <v>119</v>
      </c>
      <c r="B126" s="9">
        <f>Resumo!B128</f>
        <v>114.17999999999999</v>
      </c>
      <c r="C126" s="9">
        <f>Resumo!D128</f>
        <v>106.38297872340425</v>
      </c>
      <c r="D126" s="9">
        <f>Resumo!E128</f>
        <v>100</v>
      </c>
      <c r="E126" s="9">
        <f>Resumo!H128</f>
        <v>88.45</v>
      </c>
      <c r="F126" s="9">
        <f>Resumo!K128</f>
        <v>118.58</v>
      </c>
      <c r="G126" s="4">
        <f>IF(AND('Plan1 (2)'!C126&gt;=100,'Plan1 (2)'!D126&gt;=100),1,0)</f>
        <v>1</v>
      </c>
    </row>
    <row r="127" spans="1:7" x14ac:dyDescent="0.25">
      <c r="A127" s="42" t="s">
        <v>120</v>
      </c>
      <c r="B127" s="43">
        <f>Resumo!B129</f>
        <v>105.28999999999999</v>
      </c>
      <c r="C127" s="43">
        <f>Resumo!D129</f>
        <v>106.38297872340425</v>
      </c>
      <c r="D127" s="43">
        <f>Resumo!E129</f>
        <v>100</v>
      </c>
      <c r="E127" s="43">
        <f>Resumo!H129</f>
        <v>108.71</v>
      </c>
      <c r="F127" s="43">
        <f>Resumo!K129</f>
        <v>107.05</v>
      </c>
      <c r="G127" s="4">
        <f>IF(AND('Plan1 (2)'!C127&gt;=100,'Plan1 (2)'!D127&gt;=100),1,0)</f>
        <v>1</v>
      </c>
    </row>
    <row r="128" spans="1:7" x14ac:dyDescent="0.25">
      <c r="A128" s="40" t="s">
        <v>121</v>
      </c>
      <c r="B128" s="9">
        <f>Resumo!B130</f>
        <v>103.4</v>
      </c>
      <c r="C128" s="9">
        <f>Resumo!D130</f>
        <v>106.38297872340425</v>
      </c>
      <c r="D128" s="9">
        <f>Resumo!E130</f>
        <v>100</v>
      </c>
      <c r="E128" s="9">
        <f>Resumo!H130</f>
        <v>88.14</v>
      </c>
      <c r="F128" s="9">
        <f>Resumo!K130</f>
        <v>94.3</v>
      </c>
      <c r="G128" s="4">
        <f>IF(AND('Plan1 (2)'!C128&gt;=100,'Plan1 (2)'!D128&gt;=100),1,0)</f>
        <v>1</v>
      </c>
    </row>
    <row r="129" spans="1:7" x14ac:dyDescent="0.25">
      <c r="A129" s="42" t="s">
        <v>122</v>
      </c>
      <c r="B129" s="43">
        <f>Resumo!B131</f>
        <v>100.15</v>
      </c>
      <c r="C129" s="43">
        <f>Resumo!D131</f>
        <v>106.38297872340425</v>
      </c>
      <c r="D129" s="43">
        <f>Resumo!E131</f>
        <v>100</v>
      </c>
      <c r="E129" s="43">
        <f>Resumo!H131</f>
        <v>114.07</v>
      </c>
      <c r="F129" s="43">
        <f>Resumo!K131</f>
        <v>103.93</v>
      </c>
      <c r="G129" s="4">
        <f>IF(AND('Plan1 (2)'!C129&gt;=100,'Plan1 (2)'!D129&gt;=100),1,0)</f>
        <v>1</v>
      </c>
    </row>
    <row r="130" spans="1:7" x14ac:dyDescent="0.25">
      <c r="A130" s="40" t="s">
        <v>123</v>
      </c>
      <c r="B130" s="9">
        <f>Resumo!B132</f>
        <v>93.86</v>
      </c>
      <c r="C130" s="9">
        <f>Resumo!D132</f>
        <v>106.38297872340425</v>
      </c>
      <c r="D130" s="9">
        <f>Resumo!E132</f>
        <v>100</v>
      </c>
      <c r="E130" s="9">
        <f>Resumo!H132</f>
        <v>104.63</v>
      </c>
      <c r="F130" s="9">
        <f>Resumo!K132</f>
        <v>113.19</v>
      </c>
      <c r="G130" s="4">
        <f>IF(AND('Plan1 (2)'!C130&gt;=100,'Plan1 (2)'!D130&gt;=100),1,0)</f>
        <v>1</v>
      </c>
    </row>
    <row r="131" spans="1:7" x14ac:dyDescent="0.25">
      <c r="A131" s="42" t="s">
        <v>124</v>
      </c>
      <c r="B131" s="43">
        <f>Resumo!B133</f>
        <v>98.78</v>
      </c>
      <c r="C131" s="43">
        <f>Resumo!D133</f>
        <v>106.38297872340425</v>
      </c>
      <c r="D131" s="43">
        <f>Resumo!E133</f>
        <v>100</v>
      </c>
      <c r="E131" s="43">
        <f>Resumo!H133</f>
        <v>93.88</v>
      </c>
      <c r="F131" s="43">
        <f>Resumo!K133</f>
        <v>93.51</v>
      </c>
      <c r="G131" s="4">
        <f>IF(AND('Plan1 (2)'!C131&gt;=100,'Plan1 (2)'!D131&gt;=100),1,0)</f>
        <v>1</v>
      </c>
    </row>
    <row r="132" spans="1:7" x14ac:dyDescent="0.25">
      <c r="A132" s="40" t="s">
        <v>125</v>
      </c>
      <c r="B132" s="9">
        <f>Resumo!B134</f>
        <v>92.95</v>
      </c>
      <c r="C132" s="9">
        <f>Resumo!D134</f>
        <v>106.38297872340425</v>
      </c>
      <c r="D132" s="9">
        <f>Resumo!E134</f>
        <v>100</v>
      </c>
      <c r="E132" s="9">
        <f>Resumo!H134</f>
        <v>100.6</v>
      </c>
      <c r="F132" s="9">
        <f>Resumo!K134</f>
        <v>96.8</v>
      </c>
      <c r="G132" s="4">
        <f>IF(AND('Plan1 (2)'!C132&gt;=100,'Plan1 (2)'!D132&gt;=100),1,0)</f>
        <v>1</v>
      </c>
    </row>
    <row r="133" spans="1:7" x14ac:dyDescent="0.25">
      <c r="A133" s="42" t="s">
        <v>126</v>
      </c>
      <c r="B133" s="43">
        <f>Resumo!B135</f>
        <v>95.850000000000009</v>
      </c>
      <c r="C133" s="43">
        <f>Resumo!D135</f>
        <v>106.38297872340425</v>
      </c>
      <c r="D133" s="43">
        <f>Resumo!E135</f>
        <v>100</v>
      </c>
      <c r="E133" s="43">
        <f>Resumo!H135</f>
        <v>112.25</v>
      </c>
      <c r="F133" s="43">
        <f>Resumo!K135</f>
        <v>86.93</v>
      </c>
      <c r="G133" s="4">
        <f>IF(AND('Plan1 (2)'!C133&gt;=100,'Plan1 (2)'!D133&gt;=100),1,0)</f>
        <v>1</v>
      </c>
    </row>
    <row r="134" spans="1:7" x14ac:dyDescent="0.25">
      <c r="A134" s="40" t="s">
        <v>127</v>
      </c>
      <c r="B134" s="9">
        <f>Resumo!B136</f>
        <v>94.679999999999993</v>
      </c>
      <c r="C134" s="9">
        <f>Resumo!D136</f>
        <v>106.38297872340425</v>
      </c>
      <c r="D134" s="9">
        <f>Resumo!E136</f>
        <v>100</v>
      </c>
      <c r="E134" s="9">
        <f>Resumo!H136</f>
        <v>125.11</v>
      </c>
      <c r="F134" s="9">
        <f>Resumo!K136</f>
        <v>81.290000000000006</v>
      </c>
      <c r="G134" s="4">
        <f>IF(AND('Plan1 (2)'!C134&gt;=100,'Plan1 (2)'!D134&gt;=100),1,0)</f>
        <v>1</v>
      </c>
    </row>
    <row r="135" spans="1:7" x14ac:dyDescent="0.25">
      <c r="A135" s="42" t="s">
        <v>128</v>
      </c>
      <c r="B135" s="43">
        <f>Resumo!B137</f>
        <v>94.07</v>
      </c>
      <c r="C135" s="43">
        <f>Resumo!D137</f>
        <v>106.20829402927716</v>
      </c>
      <c r="D135" s="43">
        <f>Resumo!E137</f>
        <v>100</v>
      </c>
      <c r="E135" s="43">
        <f>Resumo!H137</f>
        <v>93.05</v>
      </c>
      <c r="F135" s="43">
        <f>Resumo!K137</f>
        <v>98.82</v>
      </c>
      <c r="G135" s="4">
        <f>IF(AND('Plan1 (2)'!C135&gt;=100,'Plan1 (2)'!D135&gt;=100),1,0)</f>
        <v>1</v>
      </c>
    </row>
    <row r="136" spans="1:7" x14ac:dyDescent="0.25">
      <c r="A136" s="40" t="s">
        <v>129</v>
      </c>
      <c r="B136" s="9">
        <f>Resumo!B138</f>
        <v>103.71</v>
      </c>
      <c r="C136" s="9">
        <f>Resumo!D138</f>
        <v>106.38297872340425</v>
      </c>
      <c r="D136" s="9">
        <f>Resumo!E138</f>
        <v>100</v>
      </c>
      <c r="E136" s="9">
        <f>Resumo!H138</f>
        <v>88.76</v>
      </c>
      <c r="F136" s="9">
        <f>Resumo!K138</f>
        <v>123.65</v>
      </c>
      <c r="G136" s="4">
        <f>IF(AND('Plan1 (2)'!C136&gt;=100,'Plan1 (2)'!D136&gt;=100),1,0)</f>
        <v>1</v>
      </c>
    </row>
    <row r="137" spans="1:7" x14ac:dyDescent="0.25">
      <c r="A137" s="42" t="s">
        <v>130</v>
      </c>
      <c r="B137" s="43">
        <f>Resumo!B139</f>
        <v>105</v>
      </c>
      <c r="C137" s="43">
        <f>Resumo!D139</f>
        <v>106.38297872340425</v>
      </c>
      <c r="D137" s="43">
        <f>Resumo!E139</f>
        <v>100</v>
      </c>
      <c r="E137" s="43">
        <f>Resumo!H139</f>
        <v>97.31</v>
      </c>
      <c r="F137" s="43">
        <f>Resumo!K139</f>
        <v>136.65</v>
      </c>
      <c r="G137" s="4">
        <f>IF(AND('Plan1 (2)'!C137&gt;=100,'Plan1 (2)'!D137&gt;=100),1,0)</f>
        <v>1</v>
      </c>
    </row>
    <row r="138" spans="1:7" x14ac:dyDescent="0.25">
      <c r="A138" s="40" t="s">
        <v>131</v>
      </c>
      <c r="B138" s="9">
        <f>Resumo!B140</f>
        <v>100</v>
      </c>
      <c r="C138" s="9">
        <f>Resumo!D140</f>
        <v>106.38297872340425</v>
      </c>
      <c r="D138" s="9">
        <f>Resumo!E140</f>
        <v>100</v>
      </c>
      <c r="E138" s="9">
        <f>Resumo!H140</f>
        <v>98.66</v>
      </c>
      <c r="F138" s="9">
        <f>Resumo!K140</f>
        <v>90.2</v>
      </c>
      <c r="G138" s="4">
        <f>IF(AND('Plan1 (2)'!C138&gt;=100,'Plan1 (2)'!D138&gt;=100),1,0)</f>
        <v>1</v>
      </c>
    </row>
    <row r="139" spans="1:7" x14ac:dyDescent="0.25">
      <c r="A139" s="42" t="s">
        <v>132</v>
      </c>
      <c r="B139" s="43">
        <f>Resumo!B141</f>
        <v>94.99</v>
      </c>
      <c r="C139" s="43">
        <f>Resumo!D141</f>
        <v>106.22676289561659</v>
      </c>
      <c r="D139" s="43">
        <f>Resumo!E141</f>
        <v>100</v>
      </c>
      <c r="E139" s="43">
        <f>Resumo!H141</f>
        <v>102.24</v>
      </c>
      <c r="F139" s="43">
        <f>Resumo!K141</f>
        <v>90.31</v>
      </c>
      <c r="G139" s="4">
        <f>IF(AND('Plan1 (2)'!C139&gt;=100,'Plan1 (2)'!D139&gt;=100),1,0)</f>
        <v>1</v>
      </c>
    </row>
    <row r="140" spans="1:7" x14ac:dyDescent="0.25">
      <c r="A140" s="40" t="s">
        <v>133</v>
      </c>
      <c r="B140" s="9">
        <f>Resumo!B142</f>
        <v>88.8</v>
      </c>
      <c r="C140" s="9">
        <f>Resumo!D142</f>
        <v>106.38297872340425</v>
      </c>
      <c r="D140" s="9">
        <f>Resumo!E142</f>
        <v>100</v>
      </c>
      <c r="E140" s="9">
        <f>Resumo!H142</f>
        <v>107.3</v>
      </c>
      <c r="F140" s="9">
        <f>Resumo!K142</f>
        <v>71.63</v>
      </c>
      <c r="G140" s="4">
        <f>IF(AND('Plan1 (2)'!C140&gt;=100,'Plan1 (2)'!D140&gt;=100),1,0)</f>
        <v>1</v>
      </c>
    </row>
    <row r="141" spans="1:7" x14ac:dyDescent="0.25">
      <c r="A141" s="42" t="s">
        <v>134</v>
      </c>
      <c r="B141" s="43">
        <f>Resumo!B143</f>
        <v>93.5</v>
      </c>
      <c r="C141" s="43">
        <f>Resumo!D143</f>
        <v>106.38297872340425</v>
      </c>
      <c r="D141" s="43">
        <f>Resumo!E143</f>
        <v>100</v>
      </c>
      <c r="E141" s="43">
        <f>Resumo!H143</f>
        <v>95.91</v>
      </c>
      <c r="F141" s="43">
        <f>Resumo!K143</f>
        <v>103.26</v>
      </c>
      <c r="G141" s="4">
        <f>IF(AND('Plan1 (2)'!C141&gt;=100,'Plan1 (2)'!D141&gt;=100),1,0)</f>
        <v>1</v>
      </c>
    </row>
    <row r="142" spans="1:7" x14ac:dyDescent="0.25">
      <c r="A142" s="40" t="s">
        <v>135</v>
      </c>
      <c r="B142" s="9">
        <f>Resumo!B144</f>
        <v>96.06</v>
      </c>
      <c r="C142" s="9">
        <f>Resumo!D144</f>
        <v>106.38297872340425</v>
      </c>
      <c r="D142" s="9">
        <f>Resumo!E144</f>
        <v>100</v>
      </c>
      <c r="E142" s="9">
        <f>Resumo!H144</f>
        <v>101.03</v>
      </c>
      <c r="F142" s="9">
        <f>Resumo!K144</f>
        <v>90.07</v>
      </c>
      <c r="G142" s="4">
        <f>IF(AND('Plan1 (2)'!C142&gt;=100,'Plan1 (2)'!D142&gt;=100),1,0)</f>
        <v>1</v>
      </c>
    </row>
    <row r="143" spans="1:7" x14ac:dyDescent="0.25">
      <c r="A143" s="42" t="s">
        <v>136</v>
      </c>
      <c r="B143" s="43">
        <f>Resumo!B145</f>
        <v>97.19</v>
      </c>
      <c r="C143" s="43">
        <f>Resumo!D145</f>
        <v>106.38297872340425</v>
      </c>
      <c r="D143" s="43">
        <f>Resumo!E145</f>
        <v>100</v>
      </c>
      <c r="E143" s="43">
        <f>Resumo!H145</f>
        <v>86.36</v>
      </c>
      <c r="F143" s="43">
        <f>Resumo!K145</f>
        <v>80.41</v>
      </c>
      <c r="G143" s="4">
        <f>IF(AND('Plan1 (2)'!C143&gt;=100,'Plan1 (2)'!D143&gt;=100),1,0)</f>
        <v>1</v>
      </c>
    </row>
    <row r="144" spans="1:7" x14ac:dyDescent="0.25">
      <c r="A144" s="40" t="s">
        <v>137</v>
      </c>
      <c r="B144" s="9">
        <f>Resumo!B146</f>
        <v>95.02000000000001</v>
      </c>
      <c r="C144" s="9">
        <f>Resumo!D146</f>
        <v>106.38297872340425</v>
      </c>
      <c r="D144" s="9">
        <f>Resumo!E146</f>
        <v>100</v>
      </c>
      <c r="E144" s="9">
        <f>Resumo!H146</f>
        <v>99.02</v>
      </c>
      <c r="F144" s="9">
        <f>Resumo!K146</f>
        <v>93.81</v>
      </c>
      <c r="G144" s="4">
        <f>IF(AND('Plan1 (2)'!C144&gt;=100,'Plan1 (2)'!D144&gt;=100),1,0)</f>
        <v>1</v>
      </c>
    </row>
    <row r="145" spans="1:7" x14ac:dyDescent="0.25">
      <c r="A145" s="42" t="s">
        <v>138</v>
      </c>
      <c r="B145" s="43">
        <f>Resumo!B147</f>
        <v>100.94000000000001</v>
      </c>
      <c r="C145" s="43">
        <f>Resumo!D147</f>
        <v>106.38297872340425</v>
      </c>
      <c r="D145" s="43">
        <f>Resumo!E147</f>
        <v>100</v>
      </c>
      <c r="E145" s="43">
        <f>Resumo!H147</f>
        <v>80.34</v>
      </c>
      <c r="F145" s="43">
        <f>Resumo!K147</f>
        <v>85.5</v>
      </c>
      <c r="G145" s="4">
        <f>IF(AND('Plan1 (2)'!C145&gt;=100,'Plan1 (2)'!D145&gt;=100),1,0)</f>
        <v>1</v>
      </c>
    </row>
    <row r="146" spans="1:7" x14ac:dyDescent="0.25">
      <c r="A146" s="40" t="s">
        <v>139</v>
      </c>
      <c r="B146" s="9">
        <f>Resumo!B148</f>
        <v>97.509999999999991</v>
      </c>
      <c r="C146" s="9">
        <f>Resumo!D148</f>
        <v>106.38297872340425</v>
      </c>
      <c r="D146" s="9">
        <f>Resumo!E148</f>
        <v>100</v>
      </c>
      <c r="E146" s="9">
        <f>Resumo!H148</f>
        <v>100.73</v>
      </c>
      <c r="F146" s="9">
        <f>Resumo!K148</f>
        <v>102.23</v>
      </c>
      <c r="G146" s="4">
        <f>IF(AND('Plan1 (2)'!C146&gt;=100,'Plan1 (2)'!D146&gt;=100),1,0)</f>
        <v>1</v>
      </c>
    </row>
    <row r="147" spans="1:7" x14ac:dyDescent="0.25">
      <c r="A147" s="42" t="s">
        <v>140</v>
      </c>
      <c r="B147" s="43">
        <f>Resumo!B149</f>
        <v>94.53</v>
      </c>
      <c r="C147" s="43">
        <f>Resumo!D149</f>
        <v>106.38297872340425</v>
      </c>
      <c r="D147" s="43">
        <f>Resumo!E149</f>
        <v>100</v>
      </c>
      <c r="E147" s="43">
        <f>Resumo!H149</f>
        <v>100.91</v>
      </c>
      <c r="F147" s="43">
        <f>Resumo!K149</f>
        <v>82.09</v>
      </c>
      <c r="G147" s="4">
        <f>IF(AND('Plan1 (2)'!C147&gt;=100,'Plan1 (2)'!D147&gt;=100),1,0)</f>
        <v>1</v>
      </c>
    </row>
    <row r="148" spans="1:7" x14ac:dyDescent="0.25">
      <c r="A148" s="40" t="s">
        <v>141</v>
      </c>
      <c r="B148" s="9">
        <f>Resumo!B150</f>
        <v>101.53000000000002</v>
      </c>
      <c r="C148" s="9">
        <f>Resumo!D150</f>
        <v>106.27409133474161</v>
      </c>
      <c r="D148" s="9">
        <f>Resumo!E150</f>
        <v>100</v>
      </c>
      <c r="E148" s="9">
        <f>Resumo!H150</f>
        <v>89.91</v>
      </c>
      <c r="F148" s="9">
        <f>Resumo!K150</f>
        <v>81.28</v>
      </c>
      <c r="G148" s="4">
        <f>IF(AND('Plan1 (2)'!C148&gt;=100,'Plan1 (2)'!D148&gt;=100),1,0)</f>
        <v>1</v>
      </c>
    </row>
    <row r="149" spans="1:7" x14ac:dyDescent="0.25">
      <c r="A149" s="42" t="s">
        <v>142</v>
      </c>
      <c r="B149" s="43">
        <f>Resumo!B151</f>
        <v>102.88999999999999</v>
      </c>
      <c r="C149" s="43">
        <f>Resumo!D151</f>
        <v>106.38297872340425</v>
      </c>
      <c r="D149" s="43">
        <f>Resumo!E151</f>
        <v>100</v>
      </c>
      <c r="E149" s="43">
        <f>Resumo!H151</f>
        <v>95.99</v>
      </c>
      <c r="F149" s="43">
        <f>Resumo!K151</f>
        <v>93.73</v>
      </c>
      <c r="G149" s="4">
        <f>IF(AND('Plan1 (2)'!C149&gt;=100,'Plan1 (2)'!D149&gt;=100),1,0)</f>
        <v>1</v>
      </c>
    </row>
    <row r="150" spans="1:7" x14ac:dyDescent="0.25">
      <c r="A150" s="40" t="s">
        <v>143</v>
      </c>
      <c r="B150" s="9">
        <f>Resumo!B152</f>
        <v>87.460000000000008</v>
      </c>
      <c r="C150" s="9">
        <f>Resumo!D152</f>
        <v>105.32396264561473</v>
      </c>
      <c r="D150" s="9">
        <f>Resumo!E152</f>
        <v>100</v>
      </c>
      <c r="E150" s="9">
        <f>Resumo!H152</f>
        <v>100.91</v>
      </c>
      <c r="F150" s="9">
        <f>Resumo!K152</f>
        <v>86.51</v>
      </c>
      <c r="G150" s="4">
        <f>IF(AND('Plan1 (2)'!C150&gt;=100,'Plan1 (2)'!D150&gt;=100),1,0)</f>
        <v>1</v>
      </c>
    </row>
    <row r="151" spans="1:7" x14ac:dyDescent="0.25">
      <c r="A151" s="42" t="s">
        <v>144</v>
      </c>
      <c r="B151" s="43">
        <f>Resumo!B153</f>
        <v>87.61</v>
      </c>
      <c r="C151" s="43">
        <f>Resumo!D153</f>
        <v>106.38297872340425</v>
      </c>
      <c r="D151" s="43">
        <f>Resumo!E153</f>
        <v>100</v>
      </c>
      <c r="E151" s="43">
        <f>Resumo!H153</f>
        <v>118.7</v>
      </c>
      <c r="F151" s="43">
        <f>Resumo!K153</f>
        <v>98.32</v>
      </c>
      <c r="G151" s="4">
        <f>IF(AND('Plan1 (2)'!C151&gt;=100,'Plan1 (2)'!D151&gt;=100),1,0)</f>
        <v>1</v>
      </c>
    </row>
    <row r="152" spans="1:7" x14ac:dyDescent="0.25">
      <c r="A152" s="40" t="s">
        <v>145</v>
      </c>
      <c r="B152" s="9">
        <f>Resumo!B154</f>
        <v>98.77</v>
      </c>
      <c r="C152" s="9">
        <f>Resumo!D154</f>
        <v>106.38297872340425</v>
      </c>
      <c r="D152" s="9">
        <f>Resumo!E154</f>
        <v>100</v>
      </c>
      <c r="E152" s="9">
        <f>Resumo!H154</f>
        <v>86.59</v>
      </c>
      <c r="F152" s="9">
        <f>Resumo!K154</f>
        <v>90.05</v>
      </c>
      <c r="G152" s="4">
        <f>IF(AND('Plan1 (2)'!C152&gt;=100,'Plan1 (2)'!D152&gt;=100),1,0)</f>
        <v>1</v>
      </c>
    </row>
    <row r="153" spans="1:7" x14ac:dyDescent="0.25">
      <c r="A153" s="42" t="s">
        <v>146</v>
      </c>
      <c r="B153" s="43">
        <f>Resumo!B155</f>
        <v>95.86</v>
      </c>
      <c r="C153" s="43">
        <f>Resumo!D155</f>
        <v>106.38297872340425</v>
      </c>
      <c r="D153" s="43">
        <f>Resumo!E155</f>
        <v>100</v>
      </c>
      <c r="E153" s="43">
        <f>Resumo!H155</f>
        <v>107.78</v>
      </c>
      <c r="F153" s="43">
        <f>Resumo!K155</f>
        <v>91.89</v>
      </c>
      <c r="G153" s="4">
        <f>IF(AND('Plan1 (2)'!C153&gt;=100,'Plan1 (2)'!D153&gt;=100),1,0)</f>
        <v>1</v>
      </c>
    </row>
    <row r="154" spans="1:7" x14ac:dyDescent="0.25">
      <c r="A154" s="40" t="s">
        <v>147</v>
      </c>
      <c r="B154" s="9">
        <f>Resumo!B156</f>
        <v>105.85</v>
      </c>
      <c r="C154" s="9">
        <f>Resumo!D156</f>
        <v>106.38297872340425</v>
      </c>
      <c r="D154" s="9">
        <f>Resumo!E156</f>
        <v>100</v>
      </c>
      <c r="E154" s="9">
        <f>Resumo!H156</f>
        <v>88.98</v>
      </c>
      <c r="F154" s="9">
        <f>Resumo!K156</f>
        <v>110.9</v>
      </c>
      <c r="G154" s="4">
        <f>IF(AND('Plan1 (2)'!C154&gt;=100,'Plan1 (2)'!D154&gt;=100),1,0)</f>
        <v>1</v>
      </c>
    </row>
    <row r="155" spans="1:7" x14ac:dyDescent="0.25">
      <c r="A155" s="42" t="s">
        <v>148</v>
      </c>
      <c r="B155" s="43">
        <f>Resumo!B157</f>
        <v>92.86999999999999</v>
      </c>
      <c r="C155" s="43">
        <f>Resumo!D157</f>
        <v>106.38297872340425</v>
      </c>
      <c r="D155" s="43">
        <f>Resumo!E157</f>
        <v>100</v>
      </c>
      <c r="E155" s="43">
        <f>Resumo!H157</f>
        <v>149.25</v>
      </c>
      <c r="F155" s="43">
        <f>Resumo!K157</f>
        <v>86.39</v>
      </c>
      <c r="G155" s="4">
        <f>IF(AND('Plan1 (2)'!C155&gt;=100,'Plan1 (2)'!D155&gt;=100),1,0)</f>
        <v>1</v>
      </c>
    </row>
    <row r="156" spans="1:7" x14ac:dyDescent="0.25">
      <c r="A156" s="40" t="s">
        <v>149</v>
      </c>
      <c r="B156" s="9">
        <f>Resumo!B158</f>
        <v>97.960000000000008</v>
      </c>
      <c r="C156" s="9">
        <f>Resumo!D158</f>
        <v>106.25164171263464</v>
      </c>
      <c r="D156" s="9">
        <f>Resumo!E158</f>
        <v>100</v>
      </c>
      <c r="E156" s="9">
        <f>Resumo!H158</f>
        <v>81.48</v>
      </c>
      <c r="F156" s="9">
        <f>Resumo!K158</f>
        <v>108.46</v>
      </c>
      <c r="G156" s="4">
        <f>IF(AND('Plan1 (2)'!C156&gt;=100,'Plan1 (2)'!D156&gt;=100),1,0)</f>
        <v>1</v>
      </c>
    </row>
    <row r="157" spans="1:7" x14ac:dyDescent="0.25">
      <c r="A157" s="42" t="s">
        <v>150</v>
      </c>
      <c r="B157" s="43">
        <f>Resumo!B159</f>
        <v>99.15</v>
      </c>
      <c r="C157" s="43">
        <f>Resumo!D159</f>
        <v>106.38297872340425</v>
      </c>
      <c r="D157" s="43">
        <f>Resumo!E159</f>
        <v>100</v>
      </c>
      <c r="E157" s="43">
        <f>Resumo!H159</f>
        <v>92.1</v>
      </c>
      <c r="F157" s="43">
        <f>Resumo!K159</f>
        <v>107.2</v>
      </c>
      <c r="G157" s="4">
        <f>IF(AND('Plan1 (2)'!C157&gt;=100,'Plan1 (2)'!D157&gt;=100),1,0)</f>
        <v>1</v>
      </c>
    </row>
    <row r="158" spans="1:7" x14ac:dyDescent="0.25">
      <c r="A158" s="40" t="s">
        <v>151</v>
      </c>
      <c r="B158" s="9">
        <f>Resumo!B160</f>
        <v>115.38</v>
      </c>
      <c r="C158" s="9">
        <f>Resumo!D160</f>
        <v>106.22018916147098</v>
      </c>
      <c r="D158" s="9">
        <f>Resumo!E160</f>
        <v>100</v>
      </c>
      <c r="E158" s="9">
        <f>Resumo!H160</f>
        <v>91.17</v>
      </c>
      <c r="F158" s="9">
        <f>Resumo!K160</f>
        <v>98</v>
      </c>
      <c r="G158" s="4">
        <f>IF(AND('Plan1 (2)'!C158&gt;=100,'Plan1 (2)'!D158&gt;=100),1,0)</f>
        <v>1</v>
      </c>
    </row>
    <row r="159" spans="1:7" x14ac:dyDescent="0.25">
      <c r="A159" s="42" t="s">
        <v>152</v>
      </c>
      <c r="B159" s="43">
        <f>Resumo!B161</f>
        <v>99.68</v>
      </c>
      <c r="C159" s="43">
        <f>Resumo!D161</f>
        <v>106.38297872340425</v>
      </c>
      <c r="D159" s="43">
        <f>Resumo!E161</f>
        <v>100</v>
      </c>
      <c r="E159" s="43">
        <f>Resumo!H161</f>
        <v>77.36</v>
      </c>
      <c r="F159" s="43">
        <f>Resumo!K161</f>
        <v>100.71</v>
      </c>
      <c r="G159" s="4">
        <f>IF(AND('Plan1 (2)'!C159&gt;=100,'Plan1 (2)'!D159&gt;=100),1,0)</f>
        <v>1</v>
      </c>
    </row>
    <row r="160" spans="1:7" x14ac:dyDescent="0.25">
      <c r="A160" s="40" t="s">
        <v>153</v>
      </c>
      <c r="B160" s="9">
        <f>Resumo!B162</f>
        <v>92.57</v>
      </c>
      <c r="C160" s="9">
        <f>Resumo!D162</f>
        <v>106.38297872340425</v>
      </c>
      <c r="D160" s="9">
        <f>Resumo!E162</f>
        <v>100</v>
      </c>
      <c r="E160" s="9">
        <f>Resumo!H162</f>
        <v>110.68</v>
      </c>
      <c r="F160" s="9">
        <f>Resumo!K162</f>
        <v>110.95</v>
      </c>
      <c r="G160" s="4">
        <f>IF(AND('Plan1 (2)'!C160&gt;=100,'Plan1 (2)'!D160&gt;=100),1,0)</f>
        <v>1</v>
      </c>
    </row>
    <row r="161" spans="1:7" x14ac:dyDescent="0.25">
      <c r="A161" s="42" t="s">
        <v>154</v>
      </c>
      <c r="B161" s="43">
        <f>Resumo!B163</f>
        <v>94.210000000000008</v>
      </c>
      <c r="C161" s="43">
        <f>Resumo!D163</f>
        <v>106.38297872340425</v>
      </c>
      <c r="D161" s="43">
        <f>Resumo!E163</f>
        <v>100</v>
      </c>
      <c r="E161" s="43">
        <f>Resumo!H163</f>
        <v>98.16</v>
      </c>
      <c r="F161" s="43">
        <f>Resumo!K163</f>
        <v>89.62</v>
      </c>
      <c r="G161" s="4">
        <f>IF(AND('Plan1 (2)'!C161&gt;=100,'Plan1 (2)'!D161&gt;=100),1,0)</f>
        <v>1</v>
      </c>
    </row>
    <row r="162" spans="1:7" x14ac:dyDescent="0.25">
      <c r="A162" s="40" t="s">
        <v>155</v>
      </c>
      <c r="B162" s="9">
        <f>Resumo!B164</f>
        <v>106.33999999999999</v>
      </c>
      <c r="C162" s="9">
        <f>Resumo!D164</f>
        <v>106.38297872340425</v>
      </c>
      <c r="D162" s="9">
        <f>Resumo!E164</f>
        <v>100</v>
      </c>
      <c r="E162" s="9">
        <f>Resumo!H164</f>
        <v>95.29</v>
      </c>
      <c r="F162" s="9">
        <f>Resumo!K164</f>
        <v>113.32</v>
      </c>
      <c r="G162" s="4">
        <f>IF(AND('Plan1 (2)'!C162&gt;=100,'Plan1 (2)'!D162&gt;=100),1,0)</f>
        <v>1</v>
      </c>
    </row>
    <row r="163" spans="1:7" x14ac:dyDescent="0.25">
      <c r="A163" s="42" t="s">
        <v>156</v>
      </c>
      <c r="B163" s="43">
        <f>Resumo!B165</f>
        <v>98.509999999999991</v>
      </c>
      <c r="C163" s="43">
        <f>Resumo!D165</f>
        <v>106.38297872340425</v>
      </c>
      <c r="D163" s="43">
        <f>Resumo!E165</f>
        <v>100</v>
      </c>
      <c r="E163" s="43">
        <f>Resumo!H165</f>
        <v>93</v>
      </c>
      <c r="F163" s="43">
        <f>Resumo!K165</f>
        <v>101.51</v>
      </c>
      <c r="G163" s="4">
        <f>IF(AND('Plan1 (2)'!C163&gt;=100,'Plan1 (2)'!D163&gt;=100),1,0)</f>
        <v>1</v>
      </c>
    </row>
    <row r="164" spans="1:7" x14ac:dyDescent="0.25">
      <c r="A164" s="40" t="s">
        <v>157</v>
      </c>
      <c r="B164" s="9">
        <f>Resumo!B166</f>
        <v>104.30999999999999</v>
      </c>
      <c r="C164" s="9">
        <f>Resumo!D166</f>
        <v>105.86529999482322</v>
      </c>
      <c r="D164" s="9">
        <f>Resumo!E166</f>
        <v>100</v>
      </c>
      <c r="E164" s="9">
        <f>Resumo!H166</f>
        <v>107.44</v>
      </c>
      <c r="F164" s="9">
        <f>Resumo!K166</f>
        <v>94.36</v>
      </c>
      <c r="G164" s="4">
        <f>IF(AND('Plan1 (2)'!C164&gt;=100,'Plan1 (2)'!D164&gt;=100),1,0)</f>
        <v>1</v>
      </c>
    </row>
    <row r="165" spans="1:7" x14ac:dyDescent="0.25">
      <c r="A165" s="42" t="s">
        <v>158</v>
      </c>
      <c r="B165" s="43">
        <f>Resumo!B167</f>
        <v>100.47999999999999</v>
      </c>
      <c r="C165" s="43">
        <f>Resumo!D167</f>
        <v>106.38297872340425</v>
      </c>
      <c r="D165" s="43">
        <f>Resumo!E167</f>
        <v>100</v>
      </c>
      <c r="E165" s="43">
        <f>Resumo!H167</f>
        <v>89.09</v>
      </c>
      <c r="F165" s="43">
        <f>Resumo!K167</f>
        <v>93</v>
      </c>
      <c r="G165" s="4">
        <f>IF(AND('Plan1 (2)'!C165&gt;=100,'Plan1 (2)'!D165&gt;=100),1,0)</f>
        <v>1</v>
      </c>
    </row>
    <row r="166" spans="1:7" x14ac:dyDescent="0.25">
      <c r="A166" s="40" t="s">
        <v>159</v>
      </c>
      <c r="B166" s="9">
        <f>Resumo!B168</f>
        <v>99.36</v>
      </c>
      <c r="C166" s="9">
        <f>Resumo!D168</f>
        <v>106.38297872340425</v>
      </c>
      <c r="D166" s="9">
        <f>Resumo!E168</f>
        <v>100</v>
      </c>
      <c r="E166" s="9">
        <f>Resumo!H168</f>
        <v>92.09</v>
      </c>
      <c r="F166" s="9">
        <f>Resumo!K168</f>
        <v>82.64</v>
      </c>
      <c r="G166" s="4">
        <f>IF(AND('Plan1 (2)'!C166&gt;=100,'Plan1 (2)'!D166&gt;=100),1,0)</f>
        <v>1</v>
      </c>
    </row>
    <row r="167" spans="1:7" x14ac:dyDescent="0.25">
      <c r="A167" s="42" t="s">
        <v>160</v>
      </c>
      <c r="B167" s="43">
        <f>Resumo!B169</f>
        <v>104.69</v>
      </c>
      <c r="C167" s="43">
        <f>Resumo!D169</f>
        <v>106.07793792419737</v>
      </c>
      <c r="D167" s="43">
        <f>Resumo!E169</f>
        <v>100</v>
      </c>
      <c r="E167" s="43">
        <f>Resumo!H169</f>
        <v>89.97</v>
      </c>
      <c r="F167" s="43">
        <f>Resumo!K169</f>
        <v>92.9</v>
      </c>
      <c r="G167" s="4">
        <f>IF(AND('Plan1 (2)'!C167&gt;=100,'Plan1 (2)'!D167&gt;=100),1,0)</f>
        <v>1</v>
      </c>
    </row>
    <row r="168" spans="1:7" x14ac:dyDescent="0.25">
      <c r="A168" s="40" t="s">
        <v>161</v>
      </c>
      <c r="B168" s="9">
        <f>Resumo!B170</f>
        <v>97.570000000000007</v>
      </c>
      <c r="C168" s="9">
        <f>Resumo!D170</f>
        <v>106.38297872340425</v>
      </c>
      <c r="D168" s="9">
        <f>Resumo!E170</f>
        <v>100</v>
      </c>
      <c r="E168" s="9">
        <f>Resumo!H170</f>
        <v>97.8</v>
      </c>
      <c r="F168" s="9">
        <f>Resumo!K170</f>
        <v>79.099999999999994</v>
      </c>
      <c r="G168" s="4">
        <f>IF(AND('Plan1 (2)'!C168&gt;=100,'Plan1 (2)'!D168&gt;=100),1,0)</f>
        <v>1</v>
      </c>
    </row>
    <row r="169" spans="1:7" x14ac:dyDescent="0.25">
      <c r="A169" s="42" t="s">
        <v>162</v>
      </c>
      <c r="B169" s="43">
        <f>Resumo!B171</f>
        <v>100.37</v>
      </c>
      <c r="C169" s="43">
        <f>Resumo!D171</f>
        <v>106.03071720445259</v>
      </c>
      <c r="D169" s="43">
        <f>Resumo!E171</f>
        <v>100</v>
      </c>
      <c r="E169" s="43">
        <f>Resumo!H171</f>
        <v>96.79</v>
      </c>
      <c r="F169" s="43">
        <f>Resumo!K171</f>
        <v>105.03</v>
      </c>
      <c r="G169" s="4">
        <f>IF(AND('Plan1 (2)'!C169&gt;=100,'Plan1 (2)'!D169&gt;=100),1,0)</f>
        <v>1</v>
      </c>
    </row>
    <row r="170" spans="1:7" x14ac:dyDescent="0.25">
      <c r="A170" s="40" t="s">
        <v>163</v>
      </c>
      <c r="B170" s="9">
        <f>Resumo!B172</f>
        <v>97.69</v>
      </c>
      <c r="C170" s="9">
        <f>Resumo!D172</f>
        <v>106.21221952802161</v>
      </c>
      <c r="D170" s="9">
        <f>Resumo!E172</f>
        <v>100</v>
      </c>
      <c r="E170" s="9">
        <f>Resumo!H172</f>
        <v>92.12</v>
      </c>
      <c r="F170" s="9">
        <f>Resumo!K172</f>
        <v>94.09</v>
      </c>
      <c r="G170" s="4">
        <f>IF(AND('Plan1 (2)'!C170&gt;=100,'Plan1 (2)'!D170&gt;=100),1,0)</f>
        <v>1</v>
      </c>
    </row>
    <row r="171" spans="1:7" x14ac:dyDescent="0.25">
      <c r="A171" s="42" t="s">
        <v>164</v>
      </c>
      <c r="B171" s="43">
        <f>Resumo!B173</f>
        <v>98.8</v>
      </c>
      <c r="C171" s="43">
        <f>Resumo!D173</f>
        <v>106.38297872340425</v>
      </c>
      <c r="D171" s="43">
        <f>Resumo!E173</f>
        <v>100</v>
      </c>
      <c r="E171" s="43">
        <f>Resumo!H173</f>
        <v>100.65</v>
      </c>
      <c r="F171" s="43">
        <f>Resumo!K173</f>
        <v>93.93</v>
      </c>
      <c r="G171" s="4">
        <f>IF(AND('Plan1 (2)'!C171&gt;=100,'Plan1 (2)'!D171&gt;=100),1,0)</f>
        <v>1</v>
      </c>
    </row>
    <row r="172" spans="1:7" x14ac:dyDescent="0.25">
      <c r="A172" s="40" t="s">
        <v>165</v>
      </c>
      <c r="B172" s="9">
        <f>Resumo!B174</f>
        <v>96.06</v>
      </c>
      <c r="C172" s="9">
        <f>Resumo!D174</f>
        <v>106.38297872340425</v>
      </c>
      <c r="D172" s="9">
        <f>Resumo!E174</f>
        <v>100</v>
      </c>
      <c r="E172" s="9">
        <f>Resumo!H174</f>
        <v>90.36</v>
      </c>
      <c r="F172" s="9">
        <f>Resumo!K174</f>
        <v>81.02</v>
      </c>
      <c r="G172" s="4">
        <f>IF(AND('Plan1 (2)'!C172&gt;=100,'Plan1 (2)'!D172&gt;=100),1,0)</f>
        <v>1</v>
      </c>
    </row>
    <row r="173" spans="1:7" x14ac:dyDescent="0.25">
      <c r="A173" s="42" t="s">
        <v>166</v>
      </c>
      <c r="B173" s="43">
        <f>Resumo!B175</f>
        <v>100.36</v>
      </c>
      <c r="C173" s="43">
        <f>Resumo!D175</f>
        <v>106.38297872340425</v>
      </c>
      <c r="D173" s="43">
        <f>Resumo!E175</f>
        <v>100</v>
      </c>
      <c r="E173" s="43">
        <f>Resumo!H175</f>
        <v>100.78</v>
      </c>
      <c r="F173" s="43">
        <f>Resumo!K175</f>
        <v>106.52</v>
      </c>
      <c r="G173" s="4">
        <f>IF(AND('Plan1 (2)'!C173&gt;=100,'Plan1 (2)'!D173&gt;=100),1,0)</f>
        <v>1</v>
      </c>
    </row>
    <row r="174" spans="1:7" x14ac:dyDescent="0.25">
      <c r="A174" s="40" t="s">
        <v>167</v>
      </c>
      <c r="B174" s="9">
        <f>Resumo!B176</f>
        <v>114.57</v>
      </c>
      <c r="C174" s="9">
        <f>Resumo!D176</f>
        <v>106.38297872340425</v>
      </c>
      <c r="D174" s="9">
        <f>Resumo!E176</f>
        <v>100</v>
      </c>
      <c r="E174" s="9">
        <f>Resumo!H176</f>
        <v>81.95</v>
      </c>
      <c r="F174" s="9">
        <f>Resumo!K176</f>
        <v>110.32</v>
      </c>
      <c r="G174" s="4">
        <f>IF(AND('Plan1 (2)'!C174&gt;=100,'Plan1 (2)'!D174&gt;=100),1,0)</f>
        <v>1</v>
      </c>
    </row>
    <row r="175" spans="1:7" x14ac:dyDescent="0.25">
      <c r="A175" s="42" t="s">
        <v>168</v>
      </c>
      <c r="B175" s="43">
        <f>Resumo!B177</f>
        <v>96.12</v>
      </c>
      <c r="C175" s="43">
        <f>Resumo!D177</f>
        <v>106.38297872340425</v>
      </c>
      <c r="D175" s="43">
        <f>Resumo!E177</f>
        <v>100</v>
      </c>
      <c r="E175" s="43">
        <f>Resumo!H177</f>
        <v>107.75</v>
      </c>
      <c r="F175" s="43">
        <f>Resumo!K177</f>
        <v>93</v>
      </c>
      <c r="G175" s="4">
        <f>IF(AND('Plan1 (2)'!C175&gt;=100,'Plan1 (2)'!D175&gt;=100),1,0)</f>
        <v>1</v>
      </c>
    </row>
    <row r="176" spans="1:7" x14ac:dyDescent="0.25">
      <c r="A176" s="40" t="s">
        <v>169</v>
      </c>
      <c r="B176" s="9">
        <f>Resumo!B178</f>
        <v>97</v>
      </c>
      <c r="C176" s="9">
        <f>Resumo!D178</f>
        <v>106.38297872340425</v>
      </c>
      <c r="D176" s="9">
        <f>Resumo!E178</f>
        <v>100</v>
      </c>
      <c r="E176" s="9">
        <f>Resumo!H178</f>
        <v>94.04</v>
      </c>
      <c r="F176" s="9">
        <f>Resumo!K178</f>
        <v>80.84</v>
      </c>
      <c r="G176" s="4">
        <f>IF(AND('Plan1 (2)'!C176&gt;=100,'Plan1 (2)'!D176&gt;=100),1,0)</f>
        <v>1</v>
      </c>
    </row>
    <row r="177" spans="1:7" x14ac:dyDescent="0.25">
      <c r="A177" s="42" t="s">
        <v>170</v>
      </c>
      <c r="B177" s="43">
        <f>Resumo!B179</f>
        <v>96.1</v>
      </c>
      <c r="C177" s="43">
        <f>Resumo!D179</f>
        <v>106.38297872340425</v>
      </c>
      <c r="D177" s="43">
        <f>Resumo!E179</f>
        <v>100</v>
      </c>
      <c r="E177" s="43">
        <f>Resumo!H179</f>
        <v>102.2</v>
      </c>
      <c r="F177" s="43">
        <f>Resumo!K179</f>
        <v>107.03</v>
      </c>
      <c r="G177" s="4">
        <f>IF(AND('Plan1 (2)'!C177&gt;=100,'Plan1 (2)'!D177&gt;=100),1,0)</f>
        <v>1</v>
      </c>
    </row>
    <row r="178" spans="1:7" x14ac:dyDescent="0.25">
      <c r="A178" s="40" t="s">
        <v>171</v>
      </c>
      <c r="B178" s="9">
        <f>Resumo!B180</f>
        <v>108.02000000000001</v>
      </c>
      <c r="C178" s="9">
        <f>Resumo!D180</f>
        <v>106.38297872340425</v>
      </c>
      <c r="D178" s="9">
        <f>Resumo!E180</f>
        <v>100</v>
      </c>
      <c r="E178" s="9">
        <f>Resumo!H180</f>
        <v>86.78</v>
      </c>
      <c r="F178" s="9">
        <f>Resumo!K180</f>
        <v>118.84</v>
      </c>
      <c r="G178" s="4">
        <f>IF(AND('Plan1 (2)'!C178&gt;=100,'Plan1 (2)'!D178&gt;=100),1,0)</f>
        <v>1</v>
      </c>
    </row>
    <row r="179" spans="1:7" x14ac:dyDescent="0.25">
      <c r="A179" s="42" t="s">
        <v>172</v>
      </c>
      <c r="B179" s="43">
        <f>Resumo!B181</f>
        <v>87.7</v>
      </c>
      <c r="C179" s="43">
        <f>Resumo!D181</f>
        <v>106.38297872340425</v>
      </c>
      <c r="D179" s="43">
        <f>Resumo!E181</f>
        <v>100</v>
      </c>
      <c r="E179" s="43">
        <f>Resumo!H181</f>
        <v>112.04</v>
      </c>
      <c r="F179" s="43">
        <f>Resumo!K181</f>
        <v>115.96</v>
      </c>
      <c r="G179" s="4">
        <f>IF(AND('Plan1 (2)'!C179&gt;=100,'Plan1 (2)'!D179&gt;=100),1,0)</f>
        <v>1</v>
      </c>
    </row>
    <row r="180" spans="1:7" x14ac:dyDescent="0.25">
      <c r="A180" s="40" t="s">
        <v>173</v>
      </c>
      <c r="B180" s="9">
        <f>Resumo!B182</f>
        <v>88.449999999999989</v>
      </c>
      <c r="C180" s="9">
        <f>Resumo!D182</f>
        <v>106.38297872340425</v>
      </c>
      <c r="D180" s="9">
        <f>Resumo!E182</f>
        <v>100</v>
      </c>
      <c r="E180" s="9">
        <f>Resumo!H182</f>
        <v>104.47</v>
      </c>
      <c r="F180" s="9">
        <f>Resumo!K182</f>
        <v>98.05</v>
      </c>
      <c r="G180" s="4">
        <f>IF(AND('Plan1 (2)'!C180&gt;=100,'Plan1 (2)'!D180&gt;=100),1,0)</f>
        <v>1</v>
      </c>
    </row>
    <row r="181" spans="1:7" x14ac:dyDescent="0.25">
      <c r="A181" s="42" t="s">
        <v>174</v>
      </c>
      <c r="B181" s="43">
        <f>Resumo!B183</f>
        <v>102.88999999999999</v>
      </c>
      <c r="C181" s="43">
        <f>Resumo!D183</f>
        <v>106.23664725335831</v>
      </c>
      <c r="D181" s="43">
        <f>Resumo!E183</f>
        <v>100</v>
      </c>
      <c r="E181" s="43">
        <f>Resumo!H183</f>
        <v>95.64</v>
      </c>
      <c r="F181" s="43">
        <f>Resumo!K183</f>
        <v>108.04</v>
      </c>
      <c r="G181" s="4">
        <f>IF(AND('Plan1 (2)'!C181&gt;=100,'Plan1 (2)'!D181&gt;=100),1,0)</f>
        <v>1</v>
      </c>
    </row>
    <row r="182" spans="1:7" x14ac:dyDescent="0.25">
      <c r="A182" s="40" t="s">
        <v>175</v>
      </c>
      <c r="B182" s="9">
        <f>Resumo!B184</f>
        <v>98.31</v>
      </c>
      <c r="C182" s="9">
        <f>Resumo!D184</f>
        <v>106.15711252653928</v>
      </c>
      <c r="D182" s="9">
        <f>Resumo!E184</f>
        <v>100</v>
      </c>
      <c r="E182" s="9">
        <f>Resumo!H184</f>
        <v>109.25</v>
      </c>
      <c r="F182" s="9">
        <f>Resumo!K184</f>
        <v>94.39</v>
      </c>
      <c r="G182" s="4">
        <f>IF(AND('Plan1 (2)'!C182&gt;=100,'Plan1 (2)'!D182&gt;=100),1,0)</f>
        <v>1</v>
      </c>
    </row>
    <row r="183" spans="1:7" x14ac:dyDescent="0.25">
      <c r="A183" s="42" t="s">
        <v>176</v>
      </c>
      <c r="B183" s="43">
        <f>Resumo!B185</f>
        <v>97.06</v>
      </c>
      <c r="C183" s="43">
        <f>Resumo!D185</f>
        <v>106.38297872340425</v>
      </c>
      <c r="D183" s="43">
        <f>Resumo!E185</f>
        <v>100</v>
      </c>
      <c r="E183" s="43">
        <f>Resumo!H185</f>
        <v>95.73</v>
      </c>
      <c r="F183" s="43">
        <f>Resumo!K185</f>
        <v>93.82</v>
      </c>
      <c r="G183" s="4">
        <f>IF(AND('Plan1 (2)'!C183&gt;=100,'Plan1 (2)'!D183&gt;=100),1,0)</f>
        <v>1</v>
      </c>
    </row>
    <row r="184" spans="1:7" x14ac:dyDescent="0.25">
      <c r="A184" s="40" t="s">
        <v>177</v>
      </c>
      <c r="B184" s="9">
        <f>Resumo!B186</f>
        <v>94.83</v>
      </c>
      <c r="C184" s="9">
        <f>Resumo!D186</f>
        <v>106.38297872340425</v>
      </c>
      <c r="D184" s="9">
        <f>Resumo!E186</f>
        <v>100</v>
      </c>
      <c r="E184" s="9">
        <f>Resumo!H186</f>
        <v>104.28</v>
      </c>
      <c r="F184" s="9">
        <f>Resumo!K186</f>
        <v>93.5</v>
      </c>
      <c r="G184" s="4">
        <f>IF(AND('Plan1 (2)'!C184&gt;=100,'Plan1 (2)'!D184&gt;=100),1,0)</f>
        <v>1</v>
      </c>
    </row>
    <row r="185" spans="1:7" x14ac:dyDescent="0.25">
      <c r="A185" s="42" t="s">
        <v>178</v>
      </c>
      <c r="B185" s="43">
        <f>Resumo!B187</f>
        <v>96.850000000000009</v>
      </c>
      <c r="C185" s="43">
        <f>Resumo!D187</f>
        <v>106.38297872340425</v>
      </c>
      <c r="D185" s="43">
        <f>Resumo!E187</f>
        <v>100</v>
      </c>
      <c r="E185" s="43">
        <f>Resumo!H187</f>
        <v>158.99</v>
      </c>
      <c r="F185" s="43">
        <f>Resumo!K187</f>
        <v>117.53</v>
      </c>
      <c r="G185" s="4">
        <f>IF(AND('Plan1 (2)'!C185&gt;=100,'Plan1 (2)'!D185&gt;=100),1,0)</f>
        <v>1</v>
      </c>
    </row>
    <row r="186" spans="1:7" x14ac:dyDescent="0.25">
      <c r="A186" s="40" t="s">
        <v>179</v>
      </c>
      <c r="B186" s="9">
        <f>Resumo!B188</f>
        <v>87.32</v>
      </c>
      <c r="C186" s="9">
        <f>Resumo!D188</f>
        <v>106.38297872340425</v>
      </c>
      <c r="D186" s="9">
        <f>Resumo!E188</f>
        <v>100</v>
      </c>
      <c r="E186" s="9">
        <f>Resumo!H188</f>
        <v>107.05</v>
      </c>
      <c r="F186" s="9">
        <f>Resumo!K188</f>
        <v>80.44</v>
      </c>
      <c r="G186" s="4">
        <f>IF(AND('Plan1 (2)'!C186&gt;=100,'Plan1 (2)'!D186&gt;=100),1,0)</f>
        <v>1</v>
      </c>
    </row>
    <row r="187" spans="1:7" x14ac:dyDescent="0.25">
      <c r="A187" s="42" t="s">
        <v>180</v>
      </c>
      <c r="B187" s="43">
        <f>Resumo!B189</f>
        <v>98.7</v>
      </c>
      <c r="C187" s="43">
        <f>Resumo!D189</f>
        <v>106.38297872340425</v>
      </c>
      <c r="D187" s="43">
        <f>Resumo!E189</f>
        <v>100</v>
      </c>
      <c r="E187" s="43">
        <f>Resumo!H189</f>
        <v>100.11</v>
      </c>
      <c r="F187" s="43">
        <f>Resumo!K189</f>
        <v>95.95</v>
      </c>
      <c r="G187" s="4">
        <f>IF(AND('Plan1 (2)'!C187&gt;=100,'Plan1 (2)'!D187&gt;=100),1,0)</f>
        <v>1</v>
      </c>
    </row>
    <row r="188" spans="1:7" x14ac:dyDescent="0.25">
      <c r="A188" s="40" t="s">
        <v>181</v>
      </c>
      <c r="B188" s="9">
        <f>Resumo!B190</f>
        <v>90.78</v>
      </c>
      <c r="C188" s="9">
        <f>Resumo!D190</f>
        <v>106.38297872340425</v>
      </c>
      <c r="D188" s="9">
        <f>Resumo!E190</f>
        <v>100</v>
      </c>
      <c r="E188" s="9">
        <f>Resumo!H190</f>
        <v>106.65</v>
      </c>
      <c r="F188" s="9">
        <f>Resumo!K190</f>
        <v>86.88</v>
      </c>
      <c r="G188" s="4">
        <f>IF(AND('Plan1 (2)'!C188&gt;=100,'Plan1 (2)'!D188&gt;=100),1,0)</f>
        <v>1</v>
      </c>
    </row>
    <row r="189" spans="1:7" x14ac:dyDescent="0.25">
      <c r="A189" s="42" t="s">
        <v>182</v>
      </c>
      <c r="B189" s="43">
        <f>Resumo!B191</f>
        <v>97.94</v>
      </c>
      <c r="C189" s="43">
        <f>Resumo!D191</f>
        <v>106.38297872340425</v>
      </c>
      <c r="D189" s="43">
        <f>Resumo!E191</f>
        <v>100</v>
      </c>
      <c r="E189" s="43">
        <f>Resumo!H191</f>
        <v>95.18</v>
      </c>
      <c r="F189" s="43">
        <f>Resumo!K191</f>
        <v>107.88</v>
      </c>
      <c r="G189" s="4">
        <f>IF(AND('Plan1 (2)'!C189&gt;=100,'Plan1 (2)'!D189&gt;=100),1,0)</f>
        <v>1</v>
      </c>
    </row>
    <row r="190" spans="1:7" x14ac:dyDescent="0.25">
      <c r="A190" s="40" t="s">
        <v>183</v>
      </c>
      <c r="B190" s="9">
        <f>Resumo!B192</f>
        <v>97.44</v>
      </c>
      <c r="C190" s="9">
        <f>Resumo!D192</f>
        <v>106.38297872340425</v>
      </c>
      <c r="D190" s="9">
        <f>Resumo!E192</f>
        <v>100</v>
      </c>
      <c r="E190" s="9">
        <f>Resumo!H192</f>
        <v>99.23</v>
      </c>
      <c r="F190" s="9">
        <f>Resumo!K192</f>
        <v>90.91</v>
      </c>
      <c r="G190" s="4">
        <f>IF(AND('Plan1 (2)'!C190&gt;=100,'Plan1 (2)'!D190&gt;=100),1,0)</f>
        <v>1</v>
      </c>
    </row>
    <row r="191" spans="1:7" x14ac:dyDescent="0.25">
      <c r="A191" s="42" t="s">
        <v>184</v>
      </c>
      <c r="B191" s="43">
        <f>Resumo!B193</f>
        <v>101.61</v>
      </c>
      <c r="C191" s="43">
        <f>Resumo!D193</f>
        <v>105.04902287734276</v>
      </c>
      <c r="D191" s="43">
        <f>Resumo!E193</f>
        <v>100</v>
      </c>
      <c r="E191" s="43">
        <f>Resumo!H193</f>
        <v>87.99</v>
      </c>
      <c r="F191" s="43">
        <f>Resumo!K193</f>
        <v>93.2</v>
      </c>
      <c r="G191" s="4">
        <f>IF(AND('Plan1 (2)'!C191&gt;=100,'Plan1 (2)'!D191&gt;=100),1,0)</f>
        <v>1</v>
      </c>
    </row>
    <row r="192" spans="1:7" x14ac:dyDescent="0.25">
      <c r="A192" s="40" t="s">
        <v>185</v>
      </c>
      <c r="B192" s="9">
        <f>Resumo!B194</f>
        <v>102.86</v>
      </c>
      <c r="C192" s="9">
        <f>Resumo!D194</f>
        <v>106.2852002503129</v>
      </c>
      <c r="D192" s="9">
        <f>Resumo!E194</f>
        <v>100</v>
      </c>
      <c r="E192" s="9">
        <f>Resumo!H194</f>
        <v>92.5</v>
      </c>
      <c r="F192" s="9">
        <f>Resumo!K194</f>
        <v>96.69</v>
      </c>
      <c r="G192" s="4">
        <f>IF(AND('Plan1 (2)'!C192&gt;=100,'Plan1 (2)'!D192&gt;=100),1,0)</f>
        <v>1</v>
      </c>
    </row>
    <row r="193" spans="1:7" x14ac:dyDescent="0.25">
      <c r="A193" s="42" t="s">
        <v>186</v>
      </c>
      <c r="B193" s="43">
        <f>Resumo!B195</f>
        <v>97.59</v>
      </c>
      <c r="C193" s="43">
        <f>Resumo!D195</f>
        <v>106.38297872340425</v>
      </c>
      <c r="D193" s="43">
        <f>Resumo!E195</f>
        <v>100</v>
      </c>
      <c r="E193" s="43">
        <f>Resumo!H195</f>
        <v>98.67</v>
      </c>
      <c r="F193" s="43">
        <f>Resumo!K195</f>
        <v>103.08</v>
      </c>
      <c r="G193" s="4">
        <f>IF(AND('Plan1 (2)'!C193&gt;=100,'Plan1 (2)'!D193&gt;=100),1,0)</f>
        <v>1</v>
      </c>
    </row>
    <row r="194" spans="1:7" x14ac:dyDescent="0.25">
      <c r="A194" s="40" t="s">
        <v>187</v>
      </c>
      <c r="B194" s="9">
        <f>Resumo!B196</f>
        <v>97.48</v>
      </c>
      <c r="C194" s="9">
        <f>Resumo!D196</f>
        <v>106.38297872340425</v>
      </c>
      <c r="D194" s="9">
        <f>Resumo!E196</f>
        <v>100</v>
      </c>
      <c r="E194" s="9">
        <f>Resumo!H196</f>
        <v>103.1</v>
      </c>
      <c r="F194" s="9">
        <f>Resumo!K196</f>
        <v>106.56</v>
      </c>
      <c r="G194" s="4">
        <f>IF(AND('Plan1 (2)'!C194&gt;=100,'Plan1 (2)'!D194&gt;=100),1,0)</f>
        <v>1</v>
      </c>
    </row>
    <row r="195" spans="1:7" x14ac:dyDescent="0.25">
      <c r="A195" s="42" t="s">
        <v>188</v>
      </c>
      <c r="B195" s="43">
        <f>Resumo!B197</f>
        <v>117.32000000000001</v>
      </c>
      <c r="C195" s="43">
        <f>Resumo!D197</f>
        <v>106.38297872340425</v>
      </c>
      <c r="D195" s="43">
        <f>Resumo!E197</f>
        <v>100</v>
      </c>
      <c r="E195" s="43">
        <f>Resumo!H197</f>
        <v>99.01</v>
      </c>
      <c r="F195" s="43">
        <f>Resumo!K197</f>
        <v>111.86</v>
      </c>
      <c r="G195" s="4">
        <f>IF(AND('Plan1 (2)'!C195&gt;=100,'Plan1 (2)'!D195&gt;=100),1,0)</f>
        <v>1</v>
      </c>
    </row>
    <row r="196" spans="1:7" x14ac:dyDescent="0.25">
      <c r="A196" s="40" t="s">
        <v>189</v>
      </c>
      <c r="B196" s="9">
        <f>Resumo!B198</f>
        <v>91.92</v>
      </c>
      <c r="C196" s="9">
        <f>Resumo!D198</f>
        <v>106.38297872340425</v>
      </c>
      <c r="D196" s="9">
        <f>Resumo!E198</f>
        <v>100</v>
      </c>
      <c r="E196" s="9">
        <f>Resumo!H198</f>
        <v>99.64</v>
      </c>
      <c r="F196" s="9">
        <f>Resumo!K198</f>
        <v>76.099999999999994</v>
      </c>
      <c r="G196" s="4">
        <f>IF(AND('Plan1 (2)'!C196&gt;=100,'Plan1 (2)'!D196&gt;=100),1,0)</f>
        <v>1</v>
      </c>
    </row>
    <row r="197" spans="1:7" x14ac:dyDescent="0.25">
      <c r="A197" s="42" t="s">
        <v>190</v>
      </c>
      <c r="B197" s="43">
        <f>Resumo!B199</f>
        <v>95.1</v>
      </c>
      <c r="C197" s="43">
        <f>Resumo!D199</f>
        <v>106.19181434115197</v>
      </c>
      <c r="D197" s="43">
        <f>Resumo!E199</f>
        <v>100</v>
      </c>
      <c r="E197" s="43">
        <f>Resumo!H199</f>
        <v>86.41</v>
      </c>
      <c r="F197" s="43">
        <f>Resumo!K199</f>
        <v>95.04</v>
      </c>
      <c r="G197" s="4">
        <f>IF(AND('Plan1 (2)'!C197&gt;=100,'Plan1 (2)'!D197&gt;=100),1,0)</f>
        <v>1</v>
      </c>
    </row>
    <row r="198" spans="1:7" x14ac:dyDescent="0.25">
      <c r="A198" s="40" t="s">
        <v>191</v>
      </c>
      <c r="B198" s="9">
        <f>Resumo!B200</f>
        <v>94.85</v>
      </c>
      <c r="C198" s="9">
        <f>Resumo!D200</f>
        <v>106.38297872340425</v>
      </c>
      <c r="D198" s="9">
        <f>Resumo!E200</f>
        <v>100</v>
      </c>
      <c r="E198" s="9">
        <f>Resumo!H200</f>
        <v>91.13</v>
      </c>
      <c r="F198" s="9">
        <f>Resumo!K200</f>
        <v>78.849999999999994</v>
      </c>
      <c r="G198" s="4">
        <f>IF(AND('Plan1 (2)'!C198&gt;=100,'Plan1 (2)'!D198&gt;=100),1,0)</f>
        <v>1</v>
      </c>
    </row>
    <row r="199" spans="1:7" x14ac:dyDescent="0.25">
      <c r="A199" s="42" t="s">
        <v>192</v>
      </c>
      <c r="B199" s="43">
        <f>Resumo!B201</f>
        <v>93.76</v>
      </c>
      <c r="C199" s="43">
        <f>Resumo!D201</f>
        <v>106.38297872340425</v>
      </c>
      <c r="D199" s="43">
        <f>Resumo!E201</f>
        <v>100</v>
      </c>
      <c r="E199" s="43">
        <f>Resumo!H201</f>
        <v>89.1</v>
      </c>
      <c r="F199" s="43">
        <f>Resumo!K201</f>
        <v>93.92</v>
      </c>
      <c r="G199" s="4">
        <f>IF(AND('Plan1 (2)'!C199&gt;=100,'Plan1 (2)'!D199&gt;=100),1,0)</f>
        <v>1</v>
      </c>
    </row>
    <row r="200" spans="1:7" x14ac:dyDescent="0.25">
      <c r="A200" s="40" t="s">
        <v>193</v>
      </c>
      <c r="B200" s="9">
        <f>Resumo!B202</f>
        <v>89.7</v>
      </c>
      <c r="C200" s="9">
        <f>Resumo!D202</f>
        <v>106.38297872340425</v>
      </c>
      <c r="D200" s="9">
        <f>Resumo!E202</f>
        <v>100</v>
      </c>
      <c r="E200" s="9">
        <f>Resumo!H202</f>
        <v>88.13</v>
      </c>
      <c r="F200" s="9">
        <f>Resumo!K202</f>
        <v>86.89</v>
      </c>
      <c r="G200" s="4">
        <f>IF(AND('Plan1 (2)'!C200&gt;=100,'Plan1 (2)'!D200&gt;=100),1,0)</f>
        <v>1</v>
      </c>
    </row>
    <row r="201" spans="1:7" x14ac:dyDescent="0.25">
      <c r="A201" s="42" t="s">
        <v>194</v>
      </c>
      <c r="B201" s="43">
        <f>Resumo!B203</f>
        <v>90.32</v>
      </c>
      <c r="C201" s="43">
        <f>Resumo!D203</f>
        <v>106.38297872340425</v>
      </c>
      <c r="D201" s="43">
        <f>Resumo!E203</f>
        <v>100</v>
      </c>
      <c r="E201" s="43">
        <f>Resumo!H203</f>
        <v>99.17</v>
      </c>
      <c r="F201" s="43">
        <f>Resumo!K203</f>
        <v>81.87</v>
      </c>
      <c r="G201" s="4">
        <f>IF(AND('Plan1 (2)'!C201&gt;=100,'Plan1 (2)'!D201&gt;=100),1,0)</f>
        <v>1</v>
      </c>
    </row>
    <row r="202" spans="1:7" x14ac:dyDescent="0.25">
      <c r="A202" s="40" t="s">
        <v>195</v>
      </c>
      <c r="B202" s="9">
        <f>Resumo!B204</f>
        <v>91.86</v>
      </c>
      <c r="C202" s="9">
        <f>Resumo!D204</f>
        <v>106.38297872340425</v>
      </c>
      <c r="D202" s="9">
        <f>Resumo!E204</f>
        <v>100</v>
      </c>
      <c r="E202" s="9">
        <f>Resumo!H204</f>
        <v>106.39</v>
      </c>
      <c r="F202" s="9">
        <f>Resumo!K204</f>
        <v>91.11</v>
      </c>
      <c r="G202" s="4">
        <f>IF(AND('Plan1 (2)'!C202&gt;=100,'Plan1 (2)'!D202&gt;=100),1,0)</f>
        <v>1</v>
      </c>
    </row>
    <row r="203" spans="1:7" x14ac:dyDescent="0.25">
      <c r="A203" s="42" t="s">
        <v>196</v>
      </c>
      <c r="B203" s="43">
        <f>Resumo!B205</f>
        <v>95.13000000000001</v>
      </c>
      <c r="C203" s="43">
        <f>Resumo!D205</f>
        <v>106.38297872340425</v>
      </c>
      <c r="D203" s="43">
        <f>Resumo!E205</f>
        <v>100</v>
      </c>
      <c r="E203" s="43">
        <f>Resumo!H205</f>
        <v>108.07</v>
      </c>
      <c r="F203" s="43">
        <f>Resumo!K205</f>
        <v>96.8</v>
      </c>
      <c r="G203" s="4">
        <f>IF(AND('Plan1 (2)'!C203&gt;=100,'Plan1 (2)'!D203&gt;=100),1,0)</f>
        <v>1</v>
      </c>
    </row>
    <row r="204" spans="1:7" x14ac:dyDescent="0.25">
      <c r="A204" s="40" t="s">
        <v>197</v>
      </c>
      <c r="B204" s="9">
        <f>Resumo!B206</f>
        <v>87.7</v>
      </c>
      <c r="C204" s="9">
        <f>Resumo!D206</f>
        <v>106.38297872340425</v>
      </c>
      <c r="D204" s="9">
        <f>Resumo!E206</f>
        <v>100</v>
      </c>
      <c r="E204" s="9">
        <f>Resumo!H206</f>
        <v>104.27</v>
      </c>
      <c r="F204" s="9">
        <f>Resumo!K206</f>
        <v>87.99</v>
      </c>
      <c r="G204" s="4">
        <f>IF(AND('Plan1 (2)'!C204&gt;=100,'Plan1 (2)'!D204&gt;=100),1,0)</f>
        <v>1</v>
      </c>
    </row>
    <row r="205" spans="1:7" x14ac:dyDescent="0.25">
      <c r="A205" s="42" t="s">
        <v>198</v>
      </c>
      <c r="B205" s="43">
        <f>Resumo!B207</f>
        <v>125.25</v>
      </c>
      <c r="C205" s="43">
        <f>Resumo!D207</f>
        <v>106.38297872340425</v>
      </c>
      <c r="D205" s="43">
        <f>Resumo!E207</f>
        <v>100</v>
      </c>
      <c r="E205" s="43">
        <f>Resumo!H207</f>
        <v>80.760000000000005</v>
      </c>
      <c r="F205" s="43">
        <f>Resumo!K207</f>
        <v>114.47</v>
      </c>
      <c r="G205" s="4">
        <f>IF(AND('Plan1 (2)'!C205&gt;=100,'Plan1 (2)'!D205&gt;=100),1,0)</f>
        <v>1</v>
      </c>
    </row>
    <row r="206" spans="1:7" x14ac:dyDescent="0.25">
      <c r="A206" s="40" t="s">
        <v>199</v>
      </c>
      <c r="B206" s="9">
        <f>Resumo!B208</f>
        <v>96.88</v>
      </c>
      <c r="C206" s="9">
        <f>Resumo!D208</f>
        <v>106.38297872340425</v>
      </c>
      <c r="D206" s="9">
        <f>Resumo!E208</f>
        <v>100</v>
      </c>
      <c r="E206" s="9">
        <f>Resumo!H208</f>
        <v>115.91</v>
      </c>
      <c r="F206" s="9">
        <f>Resumo!K208</f>
        <v>95.59</v>
      </c>
      <c r="G206" s="4">
        <f>IF(AND('Plan1 (2)'!C206&gt;=100,'Plan1 (2)'!D206&gt;=100),1,0)</f>
        <v>1</v>
      </c>
    </row>
    <row r="207" spans="1:7" x14ac:dyDescent="0.25">
      <c r="A207" s="42" t="s">
        <v>200</v>
      </c>
      <c r="B207" s="43">
        <f>Resumo!B209</f>
        <v>87.350000000000009</v>
      </c>
      <c r="C207" s="43">
        <f>Resumo!D209</f>
        <v>106.38297872340425</v>
      </c>
      <c r="D207" s="43">
        <f>Resumo!E209</f>
        <v>100</v>
      </c>
      <c r="E207" s="43">
        <f>Resumo!H209</f>
        <v>96.16</v>
      </c>
      <c r="F207" s="43">
        <f>Resumo!K209</f>
        <v>78.7</v>
      </c>
      <c r="G207" s="4">
        <f>IF(AND('Plan1 (2)'!C207&gt;=100,'Plan1 (2)'!D207&gt;=100),1,0)</f>
        <v>1</v>
      </c>
    </row>
    <row r="208" spans="1:7" x14ac:dyDescent="0.25">
      <c r="A208" s="40" t="s">
        <v>201</v>
      </c>
      <c r="B208" s="9">
        <f>Resumo!B210</f>
        <v>91.5</v>
      </c>
      <c r="C208" s="9">
        <f>Resumo!D210</f>
        <v>106.38297872340425</v>
      </c>
      <c r="D208" s="9">
        <f>Resumo!E210</f>
        <v>100</v>
      </c>
      <c r="E208" s="9">
        <f>Resumo!H210</f>
        <v>125.59</v>
      </c>
      <c r="F208" s="9">
        <f>Resumo!K210</f>
        <v>85.32</v>
      </c>
      <c r="G208" s="4">
        <f>IF(AND('Plan1 (2)'!C208&gt;=100,'Plan1 (2)'!D208&gt;=100),1,0)</f>
        <v>1</v>
      </c>
    </row>
    <row r="209" spans="1:7" x14ac:dyDescent="0.25">
      <c r="A209" s="42" t="s">
        <v>202</v>
      </c>
      <c r="B209" s="43">
        <f>Resumo!B211</f>
        <v>89.2</v>
      </c>
      <c r="C209" s="43">
        <f>Resumo!D211</f>
        <v>106.38297872340425</v>
      </c>
      <c r="D209" s="43">
        <f>Resumo!E211</f>
        <v>100</v>
      </c>
      <c r="E209" s="43">
        <f>Resumo!H211</f>
        <v>103.82</v>
      </c>
      <c r="F209" s="43">
        <f>Resumo!K211</f>
        <v>84.82</v>
      </c>
      <c r="G209" s="4">
        <f>IF(AND('Plan1 (2)'!C209&gt;=100,'Plan1 (2)'!D209&gt;=100),1,0)</f>
        <v>1</v>
      </c>
    </row>
    <row r="210" spans="1:7" x14ac:dyDescent="0.25">
      <c r="A210" s="40" t="s">
        <v>203</v>
      </c>
      <c r="B210" s="9">
        <f>Resumo!B212</f>
        <v>91.27</v>
      </c>
      <c r="C210" s="9">
        <f>Resumo!D212</f>
        <v>106.38297872340425</v>
      </c>
      <c r="D210" s="9">
        <f>Resumo!E212</f>
        <v>100</v>
      </c>
      <c r="E210" s="9">
        <f>Resumo!H212</f>
        <v>74.69</v>
      </c>
      <c r="F210" s="9">
        <f>Resumo!K212</f>
        <v>88.34</v>
      </c>
      <c r="G210" s="4">
        <f>IF(AND('Plan1 (2)'!C210&gt;=100,'Plan1 (2)'!D210&gt;=100),1,0)</f>
        <v>1</v>
      </c>
    </row>
    <row r="211" spans="1:7" x14ac:dyDescent="0.25">
      <c r="A211" s="42" t="s">
        <v>204</v>
      </c>
      <c r="B211" s="43">
        <f>Resumo!B213</f>
        <v>103.45</v>
      </c>
      <c r="C211" s="43">
        <f>Resumo!D213</f>
        <v>106.12938401846171</v>
      </c>
      <c r="D211" s="43">
        <f>Resumo!E213</f>
        <v>100</v>
      </c>
      <c r="E211" s="43">
        <f>Resumo!H213</f>
        <v>67.67</v>
      </c>
      <c r="F211" s="43">
        <f>Resumo!K213</f>
        <v>99.91</v>
      </c>
      <c r="G211" s="4">
        <f>IF(AND('Plan1 (2)'!C211&gt;=100,'Plan1 (2)'!D211&gt;=100),1,0)</f>
        <v>1</v>
      </c>
    </row>
    <row r="212" spans="1:7" x14ac:dyDescent="0.25">
      <c r="A212" s="40" t="s">
        <v>205</v>
      </c>
      <c r="B212" s="9">
        <f>Resumo!B214</f>
        <v>94.39</v>
      </c>
      <c r="C212" s="9">
        <f>Resumo!D214</f>
        <v>106.38297872340425</v>
      </c>
      <c r="D212" s="9">
        <f>Resumo!E214</f>
        <v>100</v>
      </c>
      <c r="E212" s="9">
        <f>Resumo!H214</f>
        <v>92.63</v>
      </c>
      <c r="F212" s="9">
        <f>Resumo!K214</f>
        <v>91.32</v>
      </c>
      <c r="G212" s="4">
        <f>IF(AND('Plan1 (2)'!C212&gt;=100,'Plan1 (2)'!D212&gt;=100),1,0)</f>
        <v>1</v>
      </c>
    </row>
    <row r="213" spans="1:7" x14ac:dyDescent="0.25">
      <c r="A213" s="42" t="s">
        <v>206</v>
      </c>
      <c r="B213" s="43">
        <f>Resumo!B215</f>
        <v>94.740000000000009</v>
      </c>
      <c r="C213" s="43">
        <f>Resumo!D215</f>
        <v>106.38297872340425</v>
      </c>
      <c r="D213" s="43">
        <f>Resumo!E215</f>
        <v>100</v>
      </c>
      <c r="E213" s="43">
        <f>Resumo!H215</f>
        <v>83.77</v>
      </c>
      <c r="F213" s="43">
        <f>Resumo!K215</f>
        <v>75.53</v>
      </c>
      <c r="G213" s="4">
        <f>IF(AND('Plan1 (2)'!C213&gt;=100,'Plan1 (2)'!D213&gt;=100),1,0)</f>
        <v>1</v>
      </c>
    </row>
    <row r="214" spans="1:7" x14ac:dyDescent="0.25">
      <c r="A214" s="40" t="s">
        <v>207</v>
      </c>
      <c r="B214" s="9">
        <f>Resumo!B216</f>
        <v>92.36999999999999</v>
      </c>
      <c r="C214" s="9">
        <f>Resumo!D216</f>
        <v>106.2715829341651</v>
      </c>
      <c r="D214" s="9">
        <f>Resumo!E216</f>
        <v>100</v>
      </c>
      <c r="E214" s="9">
        <f>Resumo!H216</f>
        <v>85.46</v>
      </c>
      <c r="F214" s="9">
        <f>Resumo!K216</f>
        <v>84.32</v>
      </c>
      <c r="G214" s="4">
        <f>IF(AND('Plan1 (2)'!C214&gt;=100,'Plan1 (2)'!D214&gt;=100),1,0)</f>
        <v>1</v>
      </c>
    </row>
    <row r="215" spans="1:7" x14ac:dyDescent="0.25">
      <c r="A215" s="42" t="s">
        <v>208</v>
      </c>
      <c r="B215" s="43">
        <f>Resumo!B217</f>
        <v>98.2</v>
      </c>
      <c r="C215" s="43">
        <f>Resumo!D217</f>
        <v>106.38297872340425</v>
      </c>
      <c r="D215" s="43">
        <f>Resumo!E217</f>
        <v>100</v>
      </c>
      <c r="E215" s="43">
        <f>Resumo!H217</f>
        <v>103.46</v>
      </c>
      <c r="F215" s="43">
        <f>Resumo!K217</f>
        <v>88.77</v>
      </c>
      <c r="G215" s="4">
        <f>IF(AND('Plan1 (2)'!C215&gt;=100,'Plan1 (2)'!D215&gt;=100),1,0)</f>
        <v>1</v>
      </c>
    </row>
    <row r="216" spans="1:7" x14ac:dyDescent="0.25">
      <c r="A216" s="40" t="s">
        <v>209</v>
      </c>
      <c r="B216" s="9">
        <f>Resumo!B218</f>
        <v>115.24000000000001</v>
      </c>
      <c r="C216" s="9">
        <f>Resumo!D218</f>
        <v>106.38297872340425</v>
      </c>
      <c r="D216" s="9">
        <f>Resumo!E218</f>
        <v>100</v>
      </c>
      <c r="E216" s="9">
        <f>Resumo!H218</f>
        <v>69.89</v>
      </c>
      <c r="F216" s="9">
        <f>Resumo!K218</f>
        <v>110.81</v>
      </c>
      <c r="G216" s="4">
        <f>IF(AND('Plan1 (2)'!C216&gt;=100,'Plan1 (2)'!D216&gt;=100),1,0)</f>
        <v>1</v>
      </c>
    </row>
    <row r="217" spans="1:7" x14ac:dyDescent="0.25">
      <c r="A217" s="42" t="s">
        <v>210</v>
      </c>
      <c r="B217" s="43">
        <f>Resumo!B219</f>
        <v>103.86999999999999</v>
      </c>
      <c r="C217" s="43">
        <f>Resumo!D219</f>
        <v>106.38297872340425</v>
      </c>
      <c r="D217" s="43">
        <f>Resumo!E219</f>
        <v>100</v>
      </c>
      <c r="E217" s="43">
        <f>Resumo!H219</f>
        <v>108.41</v>
      </c>
      <c r="F217" s="43">
        <f>Resumo!K219</f>
        <v>90.37</v>
      </c>
      <c r="G217" s="4">
        <f>IF(AND('Plan1 (2)'!C217&gt;=100,'Plan1 (2)'!D217&gt;=100),1,0)</f>
        <v>1</v>
      </c>
    </row>
    <row r="218" spans="1:7" x14ac:dyDescent="0.25">
      <c r="A218" s="40" t="s">
        <v>211</v>
      </c>
      <c r="B218" s="9">
        <f>Resumo!B220</f>
        <v>94.54</v>
      </c>
      <c r="C218" s="9">
        <f>Resumo!D220</f>
        <v>106.38297872340425</v>
      </c>
      <c r="D218" s="9">
        <f>Resumo!E220</f>
        <v>100</v>
      </c>
      <c r="E218" s="9">
        <f>Resumo!H220</f>
        <v>126.53</v>
      </c>
      <c r="F218" s="9">
        <f>Resumo!K220</f>
        <v>91.86</v>
      </c>
      <c r="G218" s="4">
        <f>IF(AND('Plan1 (2)'!C218&gt;=100,'Plan1 (2)'!D218&gt;=100),1,0)</f>
        <v>1</v>
      </c>
    </row>
    <row r="219" spans="1:7" x14ac:dyDescent="0.25">
      <c r="A219" s="42" t="s">
        <v>212</v>
      </c>
      <c r="B219" s="43">
        <f>Resumo!B221</f>
        <v>97.64</v>
      </c>
      <c r="C219" s="43">
        <f>Resumo!D221</f>
        <v>106.38297872340425</v>
      </c>
      <c r="D219" s="43">
        <f>Resumo!E221</f>
        <v>100</v>
      </c>
      <c r="E219" s="43">
        <f>Resumo!H221</f>
        <v>91.19</v>
      </c>
      <c r="F219" s="43">
        <f>Resumo!K221</f>
        <v>85.28</v>
      </c>
      <c r="G219" s="4">
        <f>IF(AND('Plan1 (2)'!C219&gt;=100,'Plan1 (2)'!D219&gt;=100),1,0)</f>
        <v>1</v>
      </c>
    </row>
    <row r="220" spans="1:7" x14ac:dyDescent="0.25">
      <c r="A220" s="40" t="s">
        <v>213</v>
      </c>
      <c r="B220" s="9">
        <f>Resumo!B222</f>
        <v>96.84</v>
      </c>
      <c r="C220" s="9">
        <f>Resumo!D222</f>
        <v>106.38297872340425</v>
      </c>
      <c r="D220" s="9">
        <f>Resumo!E222</f>
        <v>100</v>
      </c>
      <c r="E220" s="9">
        <f>Resumo!H222</f>
        <v>108.62</v>
      </c>
      <c r="F220" s="9">
        <f>Resumo!K222</f>
        <v>93.56</v>
      </c>
      <c r="G220" s="4">
        <f>IF(AND('Plan1 (2)'!C220&gt;=100,'Plan1 (2)'!D220&gt;=100),1,0)</f>
        <v>1</v>
      </c>
    </row>
    <row r="221" spans="1:7" x14ac:dyDescent="0.25">
      <c r="A221" s="42" t="s">
        <v>214</v>
      </c>
      <c r="B221" s="43">
        <f>Resumo!B223</f>
        <v>99.15</v>
      </c>
      <c r="C221" s="43">
        <f>Resumo!D223</f>
        <v>106.38297872340425</v>
      </c>
      <c r="D221" s="43">
        <f>Resumo!E223</f>
        <v>100</v>
      </c>
      <c r="E221" s="43">
        <f>Resumo!H223</f>
        <v>78.209999999999994</v>
      </c>
      <c r="F221" s="43">
        <f>Resumo!K223</f>
        <v>119.38</v>
      </c>
      <c r="G221" s="4">
        <f>IF(AND('Plan1 (2)'!C221&gt;=100,'Plan1 (2)'!D221&gt;=100),1,0)</f>
        <v>1</v>
      </c>
    </row>
    <row r="222" spans="1:7" ht="16" thickBot="1" x14ac:dyDescent="0.3">
      <c r="A222" s="41" t="s">
        <v>215</v>
      </c>
      <c r="B222" s="9">
        <f>Resumo!B224</f>
        <v>94.81</v>
      </c>
      <c r="C222" s="9">
        <f>Resumo!D224</f>
        <v>106.22968912870195</v>
      </c>
      <c r="D222" s="9">
        <f>Resumo!E224</f>
        <v>100</v>
      </c>
      <c r="E222" s="9">
        <f>Resumo!H224</f>
        <v>85.01</v>
      </c>
      <c r="F222" s="9">
        <f>Resumo!K224</f>
        <v>83.9</v>
      </c>
      <c r="G222" s="4">
        <f>IF(AND('Plan1 (2)'!C222&gt;=100,'Plan1 (2)'!D222&gt;=100),1,0)</f>
        <v>1</v>
      </c>
    </row>
    <row r="223" spans="1:7" ht="16" thickBot="1" x14ac:dyDescent="0.3">
      <c r="A223" s="16" t="s">
        <v>219</v>
      </c>
      <c r="B223" s="11">
        <f>Resumo!B225</f>
        <v>97.52</v>
      </c>
      <c r="C223" s="11">
        <f>Resumo!D225</f>
        <v>106.25402240675828</v>
      </c>
      <c r="D223" s="11">
        <f>Resumo!E225</f>
        <v>100</v>
      </c>
      <c r="E223" s="11">
        <f>Resumo!H225</f>
        <v>97.42</v>
      </c>
      <c r="F223" s="11">
        <f>Resumo!K225</f>
        <v>97.99</v>
      </c>
      <c r="G223" s="4">
        <f>IF(AND('Plan1 (2)'!C223&gt;=100,'Plan1 (2)'!D223&gt;=100),1,0)</f>
        <v>1</v>
      </c>
    </row>
    <row r="224" spans="1:7" ht="14" x14ac:dyDescent="0.25">
      <c r="A224" s="55" t="s">
        <v>272</v>
      </c>
      <c r="B224" s="55"/>
      <c r="C224" s="55"/>
      <c r="D224" s="55"/>
      <c r="E224" s="55"/>
      <c r="F224" s="55"/>
    </row>
    <row r="225" spans="1:12" x14ac:dyDescent="0.25">
      <c r="A225" s="55" t="s">
        <v>229</v>
      </c>
      <c r="B225" s="56"/>
      <c r="C225" s="56"/>
      <c r="D225" s="56"/>
      <c r="E225" s="56"/>
      <c r="F225" s="56"/>
    </row>
    <row r="226" spans="1:12" ht="12.75" customHeight="1" x14ac:dyDescent="0.25">
      <c r="A226" s="163" t="s">
        <v>271</v>
      </c>
      <c r="B226" s="163"/>
      <c r="C226" s="163"/>
      <c r="D226" s="163"/>
      <c r="E226" s="163"/>
      <c r="F226" s="163"/>
    </row>
    <row r="227" spans="1:12" ht="12.75" customHeight="1" x14ac:dyDescent="0.25">
      <c r="A227" s="163"/>
      <c r="B227" s="163"/>
      <c r="C227" s="163"/>
      <c r="D227" s="163"/>
      <c r="E227" s="163"/>
      <c r="F227" s="163"/>
    </row>
    <row r="228" spans="1:12" ht="14.5" x14ac:dyDescent="0.35">
      <c r="A228" s="54"/>
      <c r="B228" s="54"/>
      <c r="C228" s="54"/>
      <c r="D228" s="54"/>
      <c r="E228" s="54"/>
      <c r="F228" s="54"/>
      <c r="G228" s="51"/>
      <c r="H228" s="51"/>
      <c r="I228" s="51"/>
      <c r="J228" s="51"/>
      <c r="K228" s="52"/>
      <c r="L228" s="52"/>
    </row>
    <row r="229" spans="1:12" ht="14.5" x14ac:dyDescent="0.35">
      <c r="A229" s="54"/>
      <c r="B229" s="54"/>
      <c r="C229" s="54"/>
      <c r="D229" s="54"/>
      <c r="E229" s="54"/>
      <c r="F229" s="54"/>
      <c r="G229" s="52"/>
      <c r="H229" s="52"/>
      <c r="I229" s="52"/>
      <c r="J229" s="52"/>
      <c r="K229" s="52"/>
      <c r="L229" s="52"/>
    </row>
    <row r="230" spans="1:12" ht="14.5" x14ac:dyDescent="0.3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</row>
    <row r="257" spans="1:6" x14ac:dyDescent="0.25">
      <c r="A257" s="162" t="s">
        <v>227</v>
      </c>
      <c r="B257" s="162"/>
      <c r="C257" s="162"/>
      <c r="D257" s="162"/>
      <c r="E257" s="162"/>
      <c r="F257" s="162"/>
    </row>
  </sheetData>
  <mergeCells count="4">
    <mergeCell ref="B1:F3"/>
    <mergeCell ref="A4:A5"/>
    <mergeCell ref="A257:F257"/>
    <mergeCell ref="A226:F227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35"/>
  <sheetViews>
    <sheetView tabSelected="1" workbookViewId="0">
      <selection activeCell="A225" sqref="A225"/>
    </sheetView>
  </sheetViews>
  <sheetFormatPr defaultColWidth="9.1796875" defaultRowHeight="15.5" x14ac:dyDescent="0.25"/>
  <cols>
    <col min="1" max="1" width="33.54296875" style="2" bestFit="1" customWidth="1"/>
    <col min="2" max="3" width="12.453125" style="2" bestFit="1" customWidth="1"/>
    <col min="4" max="4" width="12.453125" style="2" customWidth="1"/>
    <col min="5" max="6" width="12.453125" style="2" bestFit="1" customWidth="1"/>
    <col min="7" max="7" width="11.54296875" style="4" customWidth="1"/>
    <col min="9" max="16384" width="9.1796875" style="4"/>
  </cols>
  <sheetData>
    <row r="1" spans="1:11" ht="15.75" customHeight="1" x14ac:dyDescent="0.25">
      <c r="B1" s="158" t="s">
        <v>297</v>
      </c>
      <c r="C1" s="158"/>
      <c r="D1" s="158"/>
      <c r="E1" s="158"/>
      <c r="F1" s="158"/>
      <c r="G1" s="158"/>
    </row>
    <row r="2" spans="1:11" x14ac:dyDescent="0.25">
      <c r="A2" s="37"/>
      <c r="B2" s="158"/>
      <c r="C2" s="158"/>
      <c r="D2" s="158"/>
      <c r="E2" s="158"/>
      <c r="F2" s="158"/>
      <c r="G2" s="158"/>
    </row>
    <row r="3" spans="1:11" ht="16" thickBot="1" x14ac:dyDescent="0.3">
      <c r="A3" s="38"/>
      <c r="B3" s="160"/>
      <c r="C3" s="160"/>
      <c r="D3" s="160"/>
      <c r="E3" s="160"/>
      <c r="F3" s="160"/>
      <c r="G3" s="160"/>
    </row>
    <row r="4" spans="1:11" ht="31" x14ac:dyDescent="0.25">
      <c r="A4" s="145" t="s">
        <v>0</v>
      </c>
      <c r="B4" s="34" t="s">
        <v>1</v>
      </c>
      <c r="C4" s="35" t="s">
        <v>269</v>
      </c>
      <c r="D4" s="35" t="s">
        <v>270</v>
      </c>
      <c r="E4" s="35" t="s">
        <v>3</v>
      </c>
      <c r="F4" s="36" t="s">
        <v>223</v>
      </c>
      <c r="G4" s="164" t="s">
        <v>257</v>
      </c>
      <c r="I4" s="39"/>
    </row>
    <row r="5" spans="1:11" ht="24.5" thickBot="1" x14ac:dyDescent="0.3">
      <c r="A5" s="146"/>
      <c r="B5" s="14" t="s">
        <v>217</v>
      </c>
      <c r="C5" s="14" t="s">
        <v>217</v>
      </c>
      <c r="D5" s="14" t="s">
        <v>217</v>
      </c>
      <c r="E5" s="14" t="s">
        <v>217</v>
      </c>
      <c r="F5" s="14" t="s">
        <v>217</v>
      </c>
      <c r="G5" s="165"/>
    </row>
    <row r="6" spans="1:11" x14ac:dyDescent="0.25">
      <c r="A6" s="40" t="s">
        <v>4</v>
      </c>
      <c r="B6" s="139" t="str">
        <f>IF(Resumo!B8&gt;=100,Resumo!B8,IF(VLOOKUP('Plan1 (2)'!A6,'M1 Painel CSJT'!A:F,6,FALSE)&lt;40%,Resumo!B8&amp;"*",Resumo!B8))</f>
        <v>80,92*</v>
      </c>
      <c r="C6" s="9">
        <f>Resumo!D8</f>
        <v>106.38297872340425</v>
      </c>
      <c r="D6" s="9">
        <f>Resumo!E8</f>
        <v>100</v>
      </c>
      <c r="E6" s="9">
        <f>IF(Resumo!H8&gt;=100,Resumo!H8,IF(Resumo!I8&gt;=38,Resumo!H8&amp;"*",Resumo!H8))</f>
        <v>106.04</v>
      </c>
      <c r="F6" s="82" t="str">
        <f>IF(Resumo!K8&gt;=100,Resumo!K8,IF(AND(Resumo!M8&lt;=40,Resumo!N8&lt;=65),Resumo!K8&amp;"*",Resumo!K8))</f>
        <v>70,3*</v>
      </c>
      <c r="G6" s="20">
        <f>IF(D6="N/A",SUM(COUNTIF(B6,"&gt;=100"),COUNTIF(B6:F6,"*"),COUNTIF(E6:F6,"&gt;=100"))+Plan1!G6-1,SUM(COUNTIF(B6,"&gt;=100"),COUNTIF(B6:F6,"*"),COUNTIF(E6:F6,"&gt;=100"))+Plan1!G6)</f>
        <v>4</v>
      </c>
      <c r="J6" s="76"/>
      <c r="K6" s="76"/>
    </row>
    <row r="7" spans="1:11" x14ac:dyDescent="0.25">
      <c r="A7" s="42" t="s">
        <v>5</v>
      </c>
      <c r="B7" s="140" t="str">
        <f>IF(Resumo!B9&gt;=100,Resumo!B9,IF(VLOOKUP('Plan1 (2)'!A7,'M1 Painel CSJT'!A:F,6,FALSE)&lt;40%,Resumo!B9&amp;"*",Resumo!B9))</f>
        <v>90,77*</v>
      </c>
      <c r="C7" s="43">
        <f>Resumo!D9</f>
        <v>106.38297872340425</v>
      </c>
      <c r="D7" s="43">
        <f>Resumo!E9</f>
        <v>100</v>
      </c>
      <c r="E7" s="43">
        <f>IF(Resumo!H9&gt;=100,Resumo!H9,IF(Resumo!I9&gt;=38,Resumo!H9&amp;"*",Resumo!H9))</f>
        <v>101.12</v>
      </c>
      <c r="F7" s="83" t="str">
        <f>IF(Resumo!K9&gt;=100,Resumo!K9,IF(AND(Resumo!M9&lt;=40,Resumo!N9&lt;=65),Resumo!K9&amp;"*",Resumo!K9))</f>
        <v>96,59*</v>
      </c>
      <c r="G7" s="77">
        <f>IF(D7="N/A",SUM(COUNTIF(B7,"&gt;=100"),COUNTIF(B7:F7,"*"),COUNTIF(E7:F7,"&gt;=100"))+Plan1!G7-1,SUM(COUNTIF(B7,"&gt;=100"),COUNTIF(B7:F7,"*"),COUNTIF(E7:F7,"&gt;=100"))+Plan1!G7)</f>
        <v>4</v>
      </c>
      <c r="J7" s="76"/>
      <c r="K7" s="76"/>
    </row>
    <row r="8" spans="1:11" x14ac:dyDescent="0.25">
      <c r="A8" s="40" t="s">
        <v>6</v>
      </c>
      <c r="B8" s="141">
        <f>IF(Resumo!B10&gt;=100,Resumo!B10,IF(VLOOKUP('Plan1 (2)'!A8,'M1 Painel CSJT'!A:F,6,FALSE)&lt;40%,Resumo!B10&amp;"*",Resumo!B10))</f>
        <v>102.10999999999999</v>
      </c>
      <c r="C8" s="9">
        <f>Resumo!D10</f>
        <v>106.38297872340425</v>
      </c>
      <c r="D8" s="9">
        <f>Resumo!E10</f>
        <v>100</v>
      </c>
      <c r="E8" s="9" t="str">
        <f>IF(Resumo!H10&gt;=100,Resumo!H10,IF(Resumo!I10&gt;=38,Resumo!H10&amp;"*",Resumo!H10))</f>
        <v>94,75*</v>
      </c>
      <c r="F8" s="84">
        <f>IF(Resumo!K10&gt;=100,Resumo!K10,IF(AND(Resumo!M10&lt;=40,Resumo!N10&lt;=65),Resumo!K10&amp;"*",Resumo!K10))</f>
        <v>118.77</v>
      </c>
      <c r="G8" s="20">
        <f>IF(D8="N/A",SUM(COUNTIF(B8,"&gt;=100"),COUNTIF(B8:F8,"*"),COUNTIF(E8:F8,"&gt;=100"))+Plan1!G8-1,SUM(COUNTIF(B8,"&gt;=100"),COUNTIF(B8:F8,"*"),COUNTIF(E8:F8,"&gt;=100"))+Plan1!G8)</f>
        <v>4</v>
      </c>
      <c r="J8" s="76"/>
      <c r="K8" s="76"/>
    </row>
    <row r="9" spans="1:11" x14ac:dyDescent="0.25">
      <c r="A9" s="42" t="s">
        <v>7</v>
      </c>
      <c r="B9" s="140">
        <f>IF(Resumo!B11&gt;=100,Resumo!B11,IF(VLOOKUP('Plan1 (2)'!A9,'M1 Painel CSJT'!A:F,6,FALSE)&lt;40%,Resumo!B11&amp;"*",Resumo!B11))</f>
        <v>103.13000000000001</v>
      </c>
      <c r="C9" s="43">
        <f>Resumo!D11</f>
        <v>106.38297872340425</v>
      </c>
      <c r="D9" s="43">
        <f>Resumo!E11</f>
        <v>100</v>
      </c>
      <c r="E9" s="43" t="str">
        <f>IF(Resumo!H11&gt;=100,Resumo!H11,IF(Resumo!I11&gt;=38,Resumo!H11&amp;"*",Resumo!H11))</f>
        <v>98,29*</v>
      </c>
      <c r="F9" s="83">
        <f>IF(Resumo!K11&gt;=100,Resumo!K11,IF(AND(Resumo!M11&lt;=40,Resumo!N11&lt;=65),Resumo!K11&amp;"*",Resumo!K11))</f>
        <v>119.06</v>
      </c>
      <c r="G9" s="77">
        <f>IF(D9="N/A",SUM(COUNTIF(B9,"&gt;=100"),COUNTIF(B9:F9,"*"),COUNTIF(E9:F9,"&gt;=100"))+Plan1!G9-1,SUM(COUNTIF(B9,"&gt;=100"),COUNTIF(B9:F9,"*"),COUNTIF(E9:F9,"&gt;=100"))+Plan1!G9)</f>
        <v>4</v>
      </c>
      <c r="J9" s="76"/>
      <c r="K9" s="76"/>
    </row>
    <row r="10" spans="1:11" x14ac:dyDescent="0.25">
      <c r="A10" s="40" t="s">
        <v>8</v>
      </c>
      <c r="B10" s="141">
        <f>IF(Resumo!B12&gt;=100,Resumo!B12,IF(VLOOKUP('Plan1 (2)'!A10,'M1 Painel CSJT'!A:F,6,FALSE)&lt;40%,Resumo!B12&amp;"*",Resumo!B12))</f>
        <v>104.77000000000001</v>
      </c>
      <c r="C10" s="9">
        <f>Resumo!D12</f>
        <v>106.30177034269937</v>
      </c>
      <c r="D10" s="9">
        <f>Resumo!E12</f>
        <v>100</v>
      </c>
      <c r="E10" s="9" t="str">
        <f>IF(Resumo!H12&gt;=100,Resumo!H12,IF(Resumo!I12&gt;=38,Resumo!H12&amp;"*",Resumo!H12))</f>
        <v>82,23*</v>
      </c>
      <c r="F10" s="84">
        <f>IF(Resumo!K12&gt;=100,Resumo!K12,IF(AND(Resumo!M12&lt;=40,Resumo!N12&lt;=65),Resumo!K12&amp;"*",Resumo!K12))</f>
        <v>103.2</v>
      </c>
      <c r="G10" s="20">
        <f>IF(D10="N/A",SUM(COUNTIF(B10,"&gt;=100"),COUNTIF(B10:F10,"*"),COUNTIF(E10:F10,"&gt;=100"))+Plan1!G10-1,SUM(COUNTIF(B10,"&gt;=100"),COUNTIF(B10:F10,"*"),COUNTIF(E10:F10,"&gt;=100"))+Plan1!G10)</f>
        <v>4</v>
      </c>
      <c r="J10" s="76"/>
      <c r="K10" s="76"/>
    </row>
    <row r="11" spans="1:11" x14ac:dyDescent="0.25">
      <c r="A11" s="42" t="s">
        <v>9</v>
      </c>
      <c r="B11" s="140">
        <f>IF(Resumo!B13&gt;=100,Resumo!B13,IF(VLOOKUP('Plan1 (2)'!A11,'M1 Painel CSJT'!A:F,6,FALSE)&lt;40%,Resumo!B13&amp;"*",Resumo!B13))</f>
        <v>110.94</v>
      </c>
      <c r="C11" s="43">
        <f>Resumo!D13</f>
        <v>106.32889485013359</v>
      </c>
      <c r="D11" s="43">
        <f>Resumo!E13</f>
        <v>100</v>
      </c>
      <c r="E11" s="43" t="str">
        <f>IF(Resumo!H13&gt;=100,Resumo!H13,IF(Resumo!I13&gt;=38,Resumo!H13&amp;"*",Resumo!H13))</f>
        <v>78,8*</v>
      </c>
      <c r="F11" s="83">
        <f>IF(Resumo!K13&gt;=100,Resumo!K13,IF(AND(Resumo!M13&lt;=40,Resumo!N13&lt;=65),Resumo!K13&amp;"*",Resumo!K13))</f>
        <v>145.47999999999999</v>
      </c>
      <c r="G11" s="77">
        <f>IF(D11="N/A",SUM(COUNTIF(B11,"&gt;=100"),COUNTIF(B11:F11,"*"),COUNTIF(E11:F11,"&gt;=100"))+Plan1!G11-1,SUM(COUNTIF(B11,"&gt;=100"),COUNTIF(B11:F11,"*"),COUNTIF(E11:F11,"&gt;=100"))+Plan1!G11)</f>
        <v>4</v>
      </c>
      <c r="J11" s="76"/>
      <c r="K11" s="76"/>
    </row>
    <row r="12" spans="1:11" x14ac:dyDescent="0.25">
      <c r="A12" s="40" t="s">
        <v>10</v>
      </c>
      <c r="B12" s="141" t="str">
        <f>IF(Resumo!B14&gt;=100,Resumo!B14,IF(VLOOKUP('Plan1 (2)'!A12,'M1 Painel CSJT'!A:F,6,FALSE)&lt;40%,Resumo!B14&amp;"*",Resumo!B14))</f>
        <v>86,46*</v>
      </c>
      <c r="C12" s="9">
        <f>Resumo!D14</f>
        <v>106.38297872340425</v>
      </c>
      <c r="D12" s="9">
        <f>Resumo!E14</f>
        <v>100</v>
      </c>
      <c r="E12" s="9" t="str">
        <f>IF(Resumo!H14&gt;=100,Resumo!H14,IF(Resumo!I14&gt;=38,Resumo!H14&amp;"*",Resumo!H14))</f>
        <v>90,91*</v>
      </c>
      <c r="F12" s="84" t="str">
        <f>IF(Resumo!K14&gt;=100,Resumo!K14,IF(AND(Resumo!M14&lt;=40,Resumo!N14&lt;=65),Resumo!K14&amp;"*",Resumo!K14))</f>
        <v>72,15*</v>
      </c>
      <c r="G12" s="20">
        <f>IF(D12="N/A",SUM(COUNTIF(B12,"&gt;=100"),COUNTIF(B12:F12,"*"),COUNTIF(E12:F12,"&gt;=100"))+Plan1!G12-1,SUM(COUNTIF(B12,"&gt;=100"),COUNTIF(B12:F12,"*"),COUNTIF(E12:F12,"&gt;=100"))+Plan1!G12)</f>
        <v>4</v>
      </c>
      <c r="J12" s="76"/>
      <c r="K12" s="76"/>
    </row>
    <row r="13" spans="1:11" x14ac:dyDescent="0.25">
      <c r="A13" s="42" t="s">
        <v>11</v>
      </c>
      <c r="B13" s="140">
        <f>IF(Resumo!B15&gt;=100,Resumo!B15,IF(VLOOKUP('Plan1 (2)'!A13,'M1 Painel CSJT'!A:F,6,FALSE)&lt;40%,Resumo!B15&amp;"*",Resumo!B15))</f>
        <v>92.97999999999999</v>
      </c>
      <c r="C13" s="43">
        <f>Resumo!D15</f>
        <v>103.96953700227553</v>
      </c>
      <c r="D13" s="43">
        <f>Resumo!E15</f>
        <v>100</v>
      </c>
      <c r="E13" s="43">
        <f>IF(Resumo!H15&gt;=100,Resumo!H15,IF(Resumo!I15&gt;=38,Resumo!H15&amp;"*",Resumo!H15))</f>
        <v>77.7</v>
      </c>
      <c r="F13" s="83">
        <f>IF(Resumo!K15&gt;=100,Resumo!K15,IF(AND(Resumo!M15&lt;=40,Resumo!N15&lt;=65),Resumo!K15&amp;"*",Resumo!K15))</f>
        <v>107.27</v>
      </c>
      <c r="G13" s="77">
        <f>IF(D13="N/A",SUM(COUNTIF(B13,"&gt;=100"),COUNTIF(B13:F13,"*"),COUNTIF(E13:F13,"&gt;=100"))+Plan1!G13-1,SUM(COUNTIF(B13,"&gt;=100"),COUNTIF(B13:F13,"*"),COUNTIF(E13:F13,"&gt;=100"))+Plan1!G13)</f>
        <v>2</v>
      </c>
      <c r="J13" s="76"/>
      <c r="K13" s="76"/>
    </row>
    <row r="14" spans="1:11" x14ac:dyDescent="0.25">
      <c r="A14" s="40" t="s">
        <v>12</v>
      </c>
      <c r="B14" s="141" t="str">
        <f>IF(Resumo!B16&gt;=100,Resumo!B16,IF(VLOOKUP('Plan1 (2)'!A14,'M1 Painel CSJT'!A:F,6,FALSE)&lt;40%,Resumo!B16&amp;"*",Resumo!B16))</f>
        <v>97,95*</v>
      </c>
      <c r="C14" s="9">
        <f>Resumo!D16</f>
        <v>106.38297872340425</v>
      </c>
      <c r="D14" s="9">
        <f>Resumo!E16</f>
        <v>100</v>
      </c>
      <c r="E14" s="9" t="str">
        <f>IF(Resumo!H16&gt;=100,Resumo!H16,IF(Resumo!I16&gt;=38,Resumo!H16&amp;"*",Resumo!H16))</f>
        <v>96,45*</v>
      </c>
      <c r="F14" s="84" t="str">
        <f>IF(Resumo!K16&gt;=100,Resumo!K16,IF(AND(Resumo!M16&lt;=40,Resumo!N16&lt;=65),Resumo!K16&amp;"*",Resumo!K16))</f>
        <v>72,02*</v>
      </c>
      <c r="G14" s="20">
        <f>IF(D14="N/A",SUM(COUNTIF(B14,"&gt;=100"),COUNTIF(B14:F14,"*"),COUNTIF(E14:F14,"&gt;=100"))+Plan1!G14-1,SUM(COUNTIF(B14,"&gt;=100"),COUNTIF(B14:F14,"*"),COUNTIF(E14:F14,"&gt;=100"))+Plan1!G14)</f>
        <v>4</v>
      </c>
      <c r="J14" s="76"/>
      <c r="K14" s="76"/>
    </row>
    <row r="15" spans="1:11" x14ac:dyDescent="0.25">
      <c r="A15" s="42" t="s">
        <v>13</v>
      </c>
      <c r="B15" s="140">
        <f>IF(Resumo!B17&gt;=100,Resumo!B17,IF(VLOOKUP('Plan1 (2)'!A15,'M1 Painel CSJT'!A:F,6,FALSE)&lt;40%,Resumo!B17&amp;"*",Resumo!B17))</f>
        <v>103.28999999999999</v>
      </c>
      <c r="C15" s="43">
        <f>Resumo!D17</f>
        <v>106.38297872340425</v>
      </c>
      <c r="D15" s="43">
        <f>Resumo!E17</f>
        <v>100</v>
      </c>
      <c r="E15" s="43" t="str">
        <f>IF(Resumo!H17&gt;=100,Resumo!H17,IF(Resumo!I17&gt;=38,Resumo!H17&amp;"*",Resumo!H17))</f>
        <v>81,05*</v>
      </c>
      <c r="F15" s="83">
        <f>IF(Resumo!K17&gt;=100,Resumo!K17,IF(AND(Resumo!M17&lt;=40,Resumo!N17&lt;=65),Resumo!K17&amp;"*",Resumo!K17))</f>
        <v>120.78</v>
      </c>
      <c r="G15" s="77">
        <f>IF(D15="N/A",SUM(COUNTIF(B15,"&gt;=100"),COUNTIF(B15:F15,"*"),COUNTIF(E15:F15,"&gt;=100"))+Plan1!G15-1,SUM(COUNTIF(B15,"&gt;=100"),COUNTIF(B15:F15,"*"),COUNTIF(E15:F15,"&gt;=100"))+Plan1!G15)</f>
        <v>4</v>
      </c>
      <c r="J15" s="76"/>
      <c r="K15" s="76"/>
    </row>
    <row r="16" spans="1:11" x14ac:dyDescent="0.25">
      <c r="A16" s="40" t="s">
        <v>14</v>
      </c>
      <c r="B16" s="141" t="str">
        <f>IF(Resumo!B18&gt;=100,Resumo!B18,IF(VLOOKUP('Plan1 (2)'!A16,'M1 Painel CSJT'!A:F,6,FALSE)&lt;40%,Resumo!B18&amp;"*",Resumo!B18))</f>
        <v>97,51*</v>
      </c>
      <c r="C16" s="9">
        <f>Resumo!D18</f>
        <v>106.38297872340425</v>
      </c>
      <c r="D16" s="9">
        <f>Resumo!E18</f>
        <v>100</v>
      </c>
      <c r="E16" s="9" t="str">
        <f>IF(Resumo!H18&gt;=100,Resumo!H18,IF(Resumo!I18&gt;=38,Resumo!H18&amp;"*",Resumo!H18))</f>
        <v>97,19*</v>
      </c>
      <c r="F16" s="84">
        <f>IF(Resumo!K18&gt;=100,Resumo!K18,IF(AND(Resumo!M18&lt;=40,Resumo!N18&lt;=65),Resumo!K18&amp;"*",Resumo!K18))</f>
        <v>111.05</v>
      </c>
      <c r="G16" s="20">
        <f>IF(D16="N/A",SUM(COUNTIF(B16,"&gt;=100"),COUNTIF(B16:F16,"*"),COUNTIF(E16:F16,"&gt;=100"))+Plan1!G16-1,SUM(COUNTIF(B16,"&gt;=100"),COUNTIF(B16:F16,"*"),COUNTIF(E16:F16,"&gt;=100"))+Plan1!G16)</f>
        <v>4</v>
      </c>
      <c r="J16" s="76"/>
      <c r="K16" s="76"/>
    </row>
    <row r="17" spans="1:11" x14ac:dyDescent="0.25">
      <c r="A17" s="42" t="s">
        <v>15</v>
      </c>
      <c r="B17" s="140" t="str">
        <f>IF(Resumo!B19&gt;=100,Resumo!B19,IF(VLOOKUP('Plan1 (2)'!A17,'M1 Painel CSJT'!A:F,6,FALSE)&lt;40%,Resumo!B19&amp;"*",Resumo!B19))</f>
        <v>96,78*</v>
      </c>
      <c r="C17" s="43">
        <f>Resumo!D19</f>
        <v>106.38297872340425</v>
      </c>
      <c r="D17" s="43">
        <f>Resumo!E19</f>
        <v>100</v>
      </c>
      <c r="E17" s="43">
        <f>IF(Resumo!H19&gt;=100,Resumo!H19,IF(Resumo!I19&gt;=38,Resumo!H19&amp;"*",Resumo!H19))</f>
        <v>103.11</v>
      </c>
      <c r="F17" s="83">
        <f>IF(Resumo!K19&gt;=100,Resumo!K19,IF(AND(Resumo!M19&lt;=40,Resumo!N19&lt;=65),Resumo!K19&amp;"*",Resumo!K19))</f>
        <v>100.13</v>
      </c>
      <c r="G17" s="77">
        <f>IF(D17="N/A",SUM(COUNTIF(B17,"&gt;=100"),COUNTIF(B17:F17,"*"),COUNTIF(E17:F17,"&gt;=100"))+Plan1!G17-1,SUM(COUNTIF(B17,"&gt;=100"),COUNTIF(B17:F17,"*"),COUNTIF(E17:F17,"&gt;=100"))+Plan1!G17)</f>
        <v>4</v>
      </c>
      <c r="J17" s="76"/>
      <c r="K17" s="76"/>
    </row>
    <row r="18" spans="1:11" x14ac:dyDescent="0.25">
      <c r="A18" s="40" t="s">
        <v>16</v>
      </c>
      <c r="B18" s="141" t="str">
        <f>IF(Resumo!B20&gt;=100,Resumo!B20,IF(VLOOKUP('Plan1 (2)'!A18,'M1 Painel CSJT'!A:F,6,FALSE)&lt;40%,Resumo!B20&amp;"*",Resumo!B20))</f>
        <v>97,14*</v>
      </c>
      <c r="C18" s="44">
        <f>Resumo!D20</f>
        <v>106.38297872340425</v>
      </c>
      <c r="D18" s="44">
        <f>Resumo!E20</f>
        <v>100</v>
      </c>
      <c r="E18" s="44">
        <f>IF(Resumo!H20&gt;=100,Resumo!H20,IF(Resumo!I20&gt;=38,Resumo!H20&amp;"*",Resumo!H20))</f>
        <v>139.66999999999999</v>
      </c>
      <c r="F18" s="85" t="str">
        <f>IF(Resumo!K20&gt;=100,Resumo!K20,IF(AND(Resumo!M20&lt;=40,Resumo!N20&lt;=65),Resumo!K20&amp;"*",Resumo!K20))</f>
        <v>84,24*</v>
      </c>
      <c r="G18" s="78">
        <f>IF(D18="N/A",SUM(COUNTIF(B18,"&gt;=100"),COUNTIF(B18:F18,"*"),COUNTIF(E18:F18,"&gt;=100"))+Plan1!G18-1,SUM(COUNTIF(B18,"&gt;=100"),COUNTIF(B18:F18,"*"),COUNTIF(E18:F18,"&gt;=100"))+Plan1!G18)</f>
        <v>4</v>
      </c>
      <c r="J18" s="76"/>
      <c r="K18" s="76"/>
    </row>
    <row r="19" spans="1:11" x14ac:dyDescent="0.25">
      <c r="A19" s="42" t="s">
        <v>17</v>
      </c>
      <c r="B19" s="140" t="str">
        <f>IF(Resumo!B21&gt;=100,Resumo!B21,IF(VLOOKUP('Plan1 (2)'!A19,'M1 Painel CSJT'!A:F,6,FALSE)&lt;40%,Resumo!B21&amp;"*",Resumo!B21))</f>
        <v>92,63*</v>
      </c>
      <c r="C19" s="45">
        <f>Resumo!D21</f>
        <v>106.38297872340425</v>
      </c>
      <c r="D19" s="45">
        <f>Resumo!E21</f>
        <v>100</v>
      </c>
      <c r="E19" s="45">
        <f>IF(Resumo!H21&gt;=100,Resumo!H21,IF(Resumo!I21&gt;=38,Resumo!H21&amp;"*",Resumo!H21))</f>
        <v>108.79</v>
      </c>
      <c r="F19" s="86" t="str">
        <f>IF(Resumo!K21&gt;=100,Resumo!K21,IF(AND(Resumo!M21&lt;=40,Resumo!N21&lt;=65),Resumo!K21&amp;"*",Resumo!K21))</f>
        <v>89,89*</v>
      </c>
      <c r="G19" s="79">
        <f>IF(D19="N/A",SUM(COUNTIF(B19,"&gt;=100"),COUNTIF(B19:F19,"*"),COUNTIF(E19:F19,"&gt;=100"))+Plan1!G19-1,SUM(COUNTIF(B19,"&gt;=100"),COUNTIF(B19:F19,"*"),COUNTIF(E19:F19,"&gt;=100"))+Plan1!G19)</f>
        <v>4</v>
      </c>
      <c r="J19" s="76"/>
      <c r="K19" s="76"/>
    </row>
    <row r="20" spans="1:11" x14ac:dyDescent="0.25">
      <c r="A20" s="40" t="s">
        <v>18</v>
      </c>
      <c r="B20" s="141">
        <f>IF(Resumo!B22&gt;=100,Resumo!B22,IF(VLOOKUP('Plan1 (2)'!A20,'M1 Painel CSJT'!A:F,6,FALSE)&lt;40%,Resumo!B22&amp;"*",Resumo!B22))</f>
        <v>95.59</v>
      </c>
      <c r="C20" s="44">
        <f>Resumo!D22</f>
        <v>105.93410539545742</v>
      </c>
      <c r="D20" s="44">
        <f>Resumo!E22</f>
        <v>100</v>
      </c>
      <c r="E20" s="44">
        <f>IF(Resumo!H22&gt;=100,Resumo!H22,IF(Resumo!I22&gt;=38,Resumo!H22&amp;"*",Resumo!H22))</f>
        <v>122.64</v>
      </c>
      <c r="F20" s="85">
        <f>IF(Resumo!K22&gt;=100,Resumo!K22,IF(AND(Resumo!M22&lt;=40,Resumo!N22&lt;=65),Resumo!K22&amp;"*",Resumo!K22))</f>
        <v>86.78</v>
      </c>
      <c r="G20" s="78">
        <f>IF(D20="N/A",SUM(COUNTIF(B20,"&gt;=100"),COUNTIF(B20:F20,"*"),COUNTIF(E20:F20,"&gt;=100"))+Plan1!G20-1,SUM(COUNTIF(B20,"&gt;=100"),COUNTIF(B20:F20,"*"),COUNTIF(E20:F20,"&gt;=100"))+Plan1!G20)</f>
        <v>2</v>
      </c>
      <c r="J20" s="76"/>
      <c r="K20" s="76"/>
    </row>
    <row r="21" spans="1:11" x14ac:dyDescent="0.25">
      <c r="A21" s="42" t="s">
        <v>19</v>
      </c>
      <c r="B21" s="140" t="str">
        <f>IF(Resumo!B23&gt;=100,Resumo!B23,IF(VLOOKUP('Plan1 (2)'!A21,'M1 Painel CSJT'!A:F,6,FALSE)&lt;40%,Resumo!B23&amp;"*",Resumo!B23))</f>
        <v>96,25*</v>
      </c>
      <c r="C21" s="43">
        <f>Resumo!D23</f>
        <v>106.38297872340425</v>
      </c>
      <c r="D21" s="43">
        <f>Resumo!E23</f>
        <v>100</v>
      </c>
      <c r="E21" s="43" t="str">
        <f>IF(Resumo!H23&gt;=100,Resumo!H23,IF(Resumo!I23&gt;=38,Resumo!H23&amp;"*",Resumo!H23))</f>
        <v>92,35*</v>
      </c>
      <c r="F21" s="83" t="str">
        <f>IF(Resumo!K23&gt;=100,Resumo!K23,IF(AND(Resumo!M23&lt;=40,Resumo!N23&lt;=65),Resumo!K23&amp;"*",Resumo!K23))</f>
        <v>78,54*</v>
      </c>
      <c r="G21" s="77">
        <f>IF(D21="N/A",SUM(COUNTIF(B21,"&gt;=100"),COUNTIF(B21:F21,"*"),COUNTIF(E21:F21,"&gt;=100"))+Plan1!G21-1,SUM(COUNTIF(B21,"&gt;=100"),COUNTIF(B21:F21,"*"),COUNTIF(E21:F21,"&gt;=100"))+Plan1!G21)</f>
        <v>4</v>
      </c>
      <c r="J21" s="76"/>
      <c r="K21" s="76"/>
    </row>
    <row r="22" spans="1:11" x14ac:dyDescent="0.25">
      <c r="A22" s="40" t="s">
        <v>20</v>
      </c>
      <c r="B22" s="141" t="str">
        <f>IF(Resumo!B24&gt;=100,Resumo!B24,IF(VLOOKUP('Plan1 (2)'!A22,'M1 Painel CSJT'!A:F,6,FALSE)&lt;40%,Resumo!B24&amp;"*",Resumo!B24))</f>
        <v>95,48*</v>
      </c>
      <c r="C22" s="9">
        <f>Resumo!D24</f>
        <v>106.38297872340425</v>
      </c>
      <c r="D22" s="9">
        <f>Resumo!E24</f>
        <v>100</v>
      </c>
      <c r="E22" s="9" t="str">
        <f>IF(Resumo!H24&gt;=100,Resumo!H24,IF(Resumo!I24&gt;=38,Resumo!H24&amp;"*",Resumo!H24))</f>
        <v>87,35*</v>
      </c>
      <c r="F22" s="84" t="str">
        <f>IF(Resumo!K24&gt;=100,Resumo!K24,IF(AND(Resumo!M24&lt;=40,Resumo!N24&lt;=65),Resumo!K24&amp;"*",Resumo!K24))</f>
        <v>89,34*</v>
      </c>
      <c r="G22" s="20">
        <f>IF(D22="N/A",SUM(COUNTIF(B22,"&gt;=100"),COUNTIF(B22:F22,"*"),COUNTIF(E22:F22,"&gt;=100"))+Plan1!G22-1,SUM(COUNTIF(B22,"&gt;=100"),COUNTIF(B22:F22,"*"),COUNTIF(E22:F22,"&gt;=100"))+Plan1!G22)</f>
        <v>4</v>
      </c>
      <c r="J22" s="76"/>
      <c r="K22" s="76"/>
    </row>
    <row r="23" spans="1:11" x14ac:dyDescent="0.25">
      <c r="A23" s="42" t="s">
        <v>21</v>
      </c>
      <c r="B23" s="140">
        <f>IF(Resumo!B25&gt;=100,Resumo!B25,IF(VLOOKUP('Plan1 (2)'!A23,'M1 Painel CSJT'!A:F,6,FALSE)&lt;40%,Resumo!B25&amp;"*",Resumo!B25))</f>
        <v>103.69</v>
      </c>
      <c r="C23" s="43">
        <f>Resumo!D25</f>
        <v>106.38297872340425</v>
      </c>
      <c r="D23" s="43">
        <f>Resumo!E25</f>
        <v>100</v>
      </c>
      <c r="E23" s="43" t="str">
        <f>IF(Resumo!H25&gt;=100,Resumo!H25,IF(Resumo!I25&gt;=38,Resumo!H25&amp;"*",Resumo!H25))</f>
        <v>71,54*</v>
      </c>
      <c r="F23" s="83">
        <f>IF(Resumo!K25&gt;=100,Resumo!K25,IF(AND(Resumo!M25&lt;=40,Resumo!N25&lt;=65),Resumo!K25&amp;"*",Resumo!K25))</f>
        <v>118.39</v>
      </c>
      <c r="G23" s="77">
        <f>IF(D23="N/A",SUM(COUNTIF(B23,"&gt;=100"),COUNTIF(B23:F23,"*"),COUNTIF(E23:F23,"&gt;=100"))+Plan1!G23-1,SUM(COUNTIF(B23,"&gt;=100"),COUNTIF(B23:F23,"*"),COUNTIF(E23:F23,"&gt;=100"))+Plan1!G23)</f>
        <v>4</v>
      </c>
      <c r="J23" s="76"/>
      <c r="K23" s="76"/>
    </row>
    <row r="24" spans="1:11" x14ac:dyDescent="0.25">
      <c r="A24" s="40" t="s">
        <v>22</v>
      </c>
      <c r="B24" s="141" t="str">
        <f>IF(Resumo!B26&gt;=100,Resumo!B26,IF(VLOOKUP('Plan1 (2)'!A24,'M1 Painel CSJT'!A:F,6,FALSE)&lt;40%,Resumo!B26&amp;"*",Resumo!B26))</f>
        <v>97,12*</v>
      </c>
      <c r="C24" s="9">
        <f>Resumo!D26</f>
        <v>106.38297872340425</v>
      </c>
      <c r="D24" s="9">
        <f>Resumo!E26</f>
        <v>100</v>
      </c>
      <c r="E24" s="9" t="str">
        <f>IF(Resumo!H26&gt;=100,Resumo!H26,IF(Resumo!I26&gt;=38,Resumo!H26&amp;"*",Resumo!H26))</f>
        <v>86,13*</v>
      </c>
      <c r="F24" s="84" t="str">
        <f>IF(Resumo!K26&gt;=100,Resumo!K26,IF(AND(Resumo!M26&lt;=40,Resumo!N26&lt;=65),Resumo!K26&amp;"*",Resumo!K26))</f>
        <v>96,24*</v>
      </c>
      <c r="G24" s="20">
        <f>IF(D24="N/A",SUM(COUNTIF(B24,"&gt;=100"),COUNTIF(B24:F24,"*"),COUNTIF(E24:F24,"&gt;=100"))+Plan1!G24-1,SUM(COUNTIF(B24,"&gt;=100"),COUNTIF(B24:F24,"*"),COUNTIF(E24:F24,"&gt;=100"))+Plan1!G24)</f>
        <v>4</v>
      </c>
      <c r="J24" s="76"/>
      <c r="K24" s="76"/>
    </row>
    <row r="25" spans="1:11" x14ac:dyDescent="0.25">
      <c r="A25" s="42" t="s">
        <v>256</v>
      </c>
      <c r="B25" s="140">
        <f>IF(Resumo!B27&gt;=100,Resumo!B27,IF(VLOOKUP('Plan1 (2)'!A25,'M1 Painel CSJT'!A:F,6,FALSE)&lt;40%,Resumo!B27&amp;"*",Resumo!B27))</f>
        <v>104.89999999999999</v>
      </c>
      <c r="C25" s="43">
        <f>Resumo!D27</f>
        <v>106.27707232348051</v>
      </c>
      <c r="D25" s="43">
        <f>Resumo!E27</f>
        <v>100</v>
      </c>
      <c r="E25" s="43" t="str">
        <f>IF(Resumo!H27&gt;=100,Resumo!H27,IF(Resumo!I27&gt;=38,Resumo!H27&amp;"*",Resumo!H27))</f>
        <v>91,28*</v>
      </c>
      <c r="F25" s="83">
        <f>IF(Resumo!K27&gt;=100,Resumo!K27,IF(AND(Resumo!M27&lt;=40,Resumo!N27&lt;=65),Resumo!K27&amp;"*",Resumo!K27))</f>
        <v>107.96</v>
      </c>
      <c r="G25" s="77">
        <f>IF(D25="N/A",SUM(COUNTIF(B25,"&gt;=100"),COUNTIF(B25:F25,"*"),COUNTIF(E25:F25,"&gt;=100"))+Plan1!G25-1,SUM(COUNTIF(B25,"&gt;=100"),COUNTIF(B25:F25,"*"),COUNTIF(E25:F25,"&gt;=100"))+Plan1!G25)</f>
        <v>4</v>
      </c>
      <c r="J25" s="76"/>
      <c r="K25" s="76"/>
    </row>
    <row r="26" spans="1:11" x14ac:dyDescent="0.25">
      <c r="A26" s="40" t="s">
        <v>23</v>
      </c>
      <c r="B26" s="141" t="str">
        <f>IF(Resumo!B28&gt;=100,Resumo!B28,IF(VLOOKUP('Plan1 (2)'!A26,'M1 Painel CSJT'!A:F,6,FALSE)&lt;40%,Resumo!B28&amp;"*",Resumo!B28))</f>
        <v>93,41*</v>
      </c>
      <c r="C26" s="9">
        <f>Resumo!D28</f>
        <v>106.38297872340425</v>
      </c>
      <c r="D26" s="9">
        <f>Resumo!E28</f>
        <v>100</v>
      </c>
      <c r="E26" s="9">
        <f>IF(Resumo!H28&gt;=100,Resumo!H28,IF(Resumo!I28&gt;=38,Resumo!H28&amp;"*",Resumo!H28))</f>
        <v>116.12</v>
      </c>
      <c r="F26" s="84">
        <f>IF(Resumo!K28&gt;=100,Resumo!K28,IF(AND(Resumo!M28&lt;=40,Resumo!N28&lt;=65),Resumo!K28&amp;"*",Resumo!K28))</f>
        <v>101.36</v>
      </c>
      <c r="G26" s="20">
        <f>IF(D26="N/A",SUM(COUNTIF(B26,"&gt;=100"),COUNTIF(B26:F26,"*"),COUNTIF(E26:F26,"&gt;=100"))+Plan1!G26-1,SUM(COUNTIF(B26,"&gt;=100"),COUNTIF(B26:F26,"*"),COUNTIF(E26:F26,"&gt;=100"))+Plan1!G26)</f>
        <v>4</v>
      </c>
      <c r="J26" s="76"/>
      <c r="K26" s="76"/>
    </row>
    <row r="27" spans="1:11" x14ac:dyDescent="0.25">
      <c r="A27" s="42" t="s">
        <v>24</v>
      </c>
      <c r="B27" s="140" t="str">
        <f>IF(Resumo!B29&gt;=100,Resumo!B29,IF(VLOOKUP('Plan1 (2)'!A27,'M1 Painel CSJT'!A:F,6,FALSE)&lt;40%,Resumo!B29&amp;"*",Resumo!B29))</f>
        <v>83,42*</v>
      </c>
      <c r="C27" s="43">
        <f>Resumo!D29</f>
        <v>106.38297872340425</v>
      </c>
      <c r="D27" s="43">
        <f>Resumo!E29</f>
        <v>100</v>
      </c>
      <c r="E27" s="43">
        <f>IF(Resumo!H29&gt;=100,Resumo!H29,IF(Resumo!I29&gt;=38,Resumo!H29&amp;"*",Resumo!H29))</f>
        <v>105.27</v>
      </c>
      <c r="F27" s="83" t="str">
        <f>IF(Resumo!K29&gt;=100,Resumo!K29,IF(AND(Resumo!M29&lt;=40,Resumo!N29&lt;=65),Resumo!K29&amp;"*",Resumo!K29))</f>
        <v>79,21*</v>
      </c>
      <c r="G27" s="77">
        <f>IF(D27="N/A",SUM(COUNTIF(B27,"&gt;=100"),COUNTIF(B27:F27,"*"),COUNTIF(E27:F27,"&gt;=100"))+Plan1!G27-1,SUM(COUNTIF(B27,"&gt;=100"),COUNTIF(B27:F27,"*"),COUNTIF(E27:F27,"&gt;=100"))+Plan1!G27)</f>
        <v>4</v>
      </c>
      <c r="J27" s="76"/>
      <c r="K27" s="76"/>
    </row>
    <row r="28" spans="1:11" x14ac:dyDescent="0.25">
      <c r="A28" s="40" t="s">
        <v>25</v>
      </c>
      <c r="B28" s="141" t="str">
        <f>IF(Resumo!B30&gt;=100,Resumo!B30,IF(VLOOKUP('Plan1 (2)'!A28,'M1 Painel CSJT'!A:F,6,FALSE)&lt;40%,Resumo!B30&amp;"*",Resumo!B30))</f>
        <v>78,59*</v>
      </c>
      <c r="C28" s="9">
        <f>Resumo!D30</f>
        <v>106.13383825800989</v>
      </c>
      <c r="D28" s="9">
        <f>Resumo!E30</f>
        <v>100</v>
      </c>
      <c r="E28" s="9">
        <f>IF(Resumo!H30&gt;=100,Resumo!H30,IF(Resumo!I30&gt;=38,Resumo!H30&amp;"*",Resumo!H30))</f>
        <v>103.88</v>
      </c>
      <c r="F28" s="84" t="str">
        <f>IF(Resumo!K30&gt;=100,Resumo!K30,IF(AND(Resumo!M30&lt;=40,Resumo!N30&lt;=65),Resumo!K30&amp;"*",Resumo!K30))</f>
        <v>65,31*</v>
      </c>
      <c r="G28" s="20">
        <f>IF(D28="N/A",SUM(COUNTIF(B28,"&gt;=100"),COUNTIF(B28:F28,"*"),COUNTIF(E28:F28,"&gt;=100"))+Plan1!G28-1,SUM(COUNTIF(B28,"&gt;=100"),COUNTIF(B28:F28,"*"),COUNTIF(E28:F28,"&gt;=100"))+Plan1!G28)</f>
        <v>4</v>
      </c>
      <c r="J28" s="76"/>
      <c r="K28" s="76"/>
    </row>
    <row r="29" spans="1:11" x14ac:dyDescent="0.25">
      <c r="A29" s="42" t="s">
        <v>26</v>
      </c>
      <c r="B29" s="140" t="str">
        <f>IF(Resumo!B31&gt;=100,Resumo!B31,IF(VLOOKUP('Plan1 (2)'!A29,'M1 Painel CSJT'!A:F,6,FALSE)&lt;40%,Resumo!B31&amp;"*",Resumo!B31))</f>
        <v>85,6*</v>
      </c>
      <c r="C29" s="43">
        <f>Resumo!D31</f>
        <v>106.22490594669787</v>
      </c>
      <c r="D29" s="43">
        <f>Resumo!E31</f>
        <v>100</v>
      </c>
      <c r="E29" s="43">
        <f>IF(Resumo!H31&gt;=100,Resumo!H31,IF(Resumo!I31&gt;=38,Resumo!H31&amp;"*",Resumo!H31))</f>
        <v>104.17</v>
      </c>
      <c r="F29" s="83" t="str">
        <f>IF(Resumo!K31&gt;=100,Resumo!K31,IF(AND(Resumo!M31&lt;=40,Resumo!N31&lt;=65),Resumo!K31&amp;"*",Resumo!K31))</f>
        <v>80,49*</v>
      </c>
      <c r="G29" s="77">
        <f>IF(D29="N/A",SUM(COUNTIF(B29,"&gt;=100"),COUNTIF(B29:F29,"*"),COUNTIF(E29:F29,"&gt;=100"))+Plan1!G29-1,SUM(COUNTIF(B29,"&gt;=100"),COUNTIF(B29:F29,"*"),COUNTIF(E29:F29,"&gt;=100"))+Plan1!G29)</f>
        <v>4</v>
      </c>
      <c r="J29" s="76"/>
      <c r="K29" s="76"/>
    </row>
    <row r="30" spans="1:11" x14ac:dyDescent="0.25">
      <c r="A30" s="40" t="s">
        <v>27</v>
      </c>
      <c r="B30" s="141" t="str">
        <f>IF(Resumo!B32&gt;=100,Resumo!B32,IF(VLOOKUP('Plan1 (2)'!A30,'M1 Painel CSJT'!A:F,6,FALSE)&lt;40%,Resumo!B32&amp;"*",Resumo!B32))</f>
        <v>88,26*</v>
      </c>
      <c r="C30" s="9">
        <f>Resumo!D32</f>
        <v>106.38297872340425</v>
      </c>
      <c r="D30" s="9">
        <f>Resumo!E32</f>
        <v>100</v>
      </c>
      <c r="E30" s="9">
        <f>IF(Resumo!H32&gt;=100,Resumo!H32,IF(Resumo!I32&gt;=38,Resumo!H32&amp;"*",Resumo!H32))</f>
        <v>111.2</v>
      </c>
      <c r="F30" s="84" t="str">
        <f>IF(Resumo!K32&gt;=100,Resumo!K32,IF(AND(Resumo!M32&lt;=40,Resumo!N32&lt;=65),Resumo!K32&amp;"*",Resumo!K32))</f>
        <v>96,35*</v>
      </c>
      <c r="G30" s="20">
        <f>IF(D30="N/A",SUM(COUNTIF(B30,"&gt;=100"),COUNTIF(B30:F30,"*"),COUNTIF(E30:F30,"&gt;=100"))+Plan1!G30-1,SUM(COUNTIF(B30,"&gt;=100"),COUNTIF(B30:F30,"*"),COUNTIF(E30:F30,"&gt;=100"))+Plan1!G30)</f>
        <v>4</v>
      </c>
      <c r="J30" s="76"/>
      <c r="K30" s="76"/>
    </row>
    <row r="31" spans="1:11" x14ac:dyDescent="0.25">
      <c r="A31" s="42" t="s">
        <v>28</v>
      </c>
      <c r="B31" s="140">
        <f>IF(Resumo!B33&gt;=100,Resumo!B33,IF(VLOOKUP('Plan1 (2)'!A31,'M1 Painel CSJT'!A:F,6,FALSE)&lt;40%,Resumo!B33&amp;"*",Resumo!B33))</f>
        <v>82.97</v>
      </c>
      <c r="C31" s="43">
        <f>Resumo!D33</f>
        <v>106.38297872340425</v>
      </c>
      <c r="D31" s="43">
        <f>Resumo!E33</f>
        <v>100</v>
      </c>
      <c r="E31" s="43">
        <f>IF(Resumo!H33&gt;=100,Resumo!H33,IF(Resumo!I33&gt;=38,Resumo!H33&amp;"*",Resumo!H33))</f>
        <v>106.74</v>
      </c>
      <c r="F31" s="83">
        <f>IF(Resumo!K33&gt;=100,Resumo!K33,IF(AND(Resumo!M33&lt;=40,Resumo!N33&lt;=65),Resumo!K33&amp;"*",Resumo!K33))</f>
        <v>73.63</v>
      </c>
      <c r="G31" s="77">
        <f>IF(D31="N/A",SUM(COUNTIF(B31,"&gt;=100"),COUNTIF(B31:F31,"*"),COUNTIF(E31:F31,"&gt;=100"))+Plan1!G31-1,SUM(COUNTIF(B31,"&gt;=100"),COUNTIF(B31:F31,"*"),COUNTIF(E31:F31,"&gt;=100"))+Plan1!G31)</f>
        <v>2</v>
      </c>
      <c r="J31" s="76"/>
      <c r="K31" s="76"/>
    </row>
    <row r="32" spans="1:11" x14ac:dyDescent="0.25">
      <c r="A32" s="40" t="s">
        <v>29</v>
      </c>
      <c r="B32" s="141" t="str">
        <f>IF(Resumo!B34&gt;=100,Resumo!B34,IF(VLOOKUP('Plan1 (2)'!A32,'M1 Painel CSJT'!A:F,6,FALSE)&lt;40%,Resumo!B34&amp;"*",Resumo!B34))</f>
        <v>71,58*</v>
      </c>
      <c r="C32" s="9">
        <f>Resumo!D34</f>
        <v>106.19502293060673</v>
      </c>
      <c r="D32" s="9">
        <f>Resumo!E34</f>
        <v>100</v>
      </c>
      <c r="E32" s="9">
        <f>IF(Resumo!H34&gt;=100,Resumo!H34,IF(Resumo!I34&gt;=38,Resumo!H34&amp;"*",Resumo!H34))</f>
        <v>100.48</v>
      </c>
      <c r="F32" s="84">
        <f>IF(Resumo!K34&gt;=100,Resumo!K34,IF(AND(Resumo!M34&lt;=40,Resumo!N34&lt;=65),Resumo!K34&amp;"*",Resumo!K34))</f>
        <v>128.69999999999999</v>
      </c>
      <c r="G32" s="20">
        <f>IF(D32="N/A",SUM(COUNTIF(B32,"&gt;=100"),COUNTIF(B32:F32,"*"),COUNTIF(E32:F32,"&gt;=100"))+Plan1!G32-1,SUM(COUNTIF(B32,"&gt;=100"),COUNTIF(B32:F32,"*"),COUNTIF(E32:F32,"&gt;=100"))+Plan1!G32)</f>
        <v>4</v>
      </c>
      <c r="J32" s="76"/>
      <c r="K32" s="76"/>
    </row>
    <row r="33" spans="1:11" x14ac:dyDescent="0.25">
      <c r="A33" s="42" t="s">
        <v>30</v>
      </c>
      <c r="B33" s="140">
        <f>IF(Resumo!B35&gt;=100,Resumo!B35,IF(VLOOKUP('Plan1 (2)'!A33,'M1 Painel CSJT'!A:F,6,FALSE)&lt;40%,Resumo!B35&amp;"*",Resumo!B35))</f>
        <v>95.240000000000009</v>
      </c>
      <c r="C33" s="43">
        <f>Resumo!D35</f>
        <v>106.38297872340425</v>
      </c>
      <c r="D33" s="43">
        <f>Resumo!E35</f>
        <v>100</v>
      </c>
      <c r="E33" s="43" t="str">
        <f>IF(Resumo!H35&gt;=100,Resumo!H35,IF(Resumo!I35&gt;=38,Resumo!H35&amp;"*",Resumo!H35))</f>
        <v>96,87*</v>
      </c>
      <c r="F33" s="83">
        <f>IF(Resumo!K35&gt;=100,Resumo!K35,IF(AND(Resumo!M35&lt;=40,Resumo!N35&lt;=65),Resumo!K35&amp;"*",Resumo!K35))</f>
        <v>80.319999999999993</v>
      </c>
      <c r="G33" s="77">
        <f>IF(D33="N/A",SUM(COUNTIF(B33,"&gt;=100"),COUNTIF(B33:F33,"*"),COUNTIF(E33:F33,"&gt;=100"))+Plan1!G33-1,SUM(COUNTIF(B33,"&gt;=100"),COUNTIF(B33:F33,"*"),COUNTIF(E33:F33,"&gt;=100"))+Plan1!G33)</f>
        <v>2</v>
      </c>
      <c r="J33" s="76"/>
      <c r="K33" s="76"/>
    </row>
    <row r="34" spans="1:11" x14ac:dyDescent="0.25">
      <c r="A34" s="40" t="s">
        <v>31</v>
      </c>
      <c r="B34" s="141" t="str">
        <f>IF(Resumo!B36&gt;=100,Resumo!B36,IF(VLOOKUP('Plan1 (2)'!A34,'M1 Painel CSJT'!A:F,6,FALSE)&lt;40%,Resumo!B36&amp;"*",Resumo!B36))</f>
        <v>90,4*</v>
      </c>
      <c r="C34" s="9">
        <f>Resumo!D36</f>
        <v>106.38297872340425</v>
      </c>
      <c r="D34" s="9">
        <f>Resumo!E36</f>
        <v>100</v>
      </c>
      <c r="E34" s="9">
        <f>IF(Resumo!H36&gt;=100,Resumo!H36,IF(Resumo!I36&gt;=38,Resumo!H36&amp;"*",Resumo!H36))</f>
        <v>117.1</v>
      </c>
      <c r="F34" s="84" t="str">
        <f>IF(Resumo!K36&gt;=100,Resumo!K36,IF(AND(Resumo!M36&lt;=40,Resumo!N36&lt;=65),Resumo!K36&amp;"*",Resumo!K36))</f>
        <v>89,47*</v>
      </c>
      <c r="G34" s="20">
        <f>IF(D34="N/A",SUM(COUNTIF(B34,"&gt;=100"),COUNTIF(B34:F34,"*"),COUNTIF(E34:F34,"&gt;=100"))+Plan1!G34-1,SUM(COUNTIF(B34,"&gt;=100"),COUNTIF(B34:F34,"*"),COUNTIF(E34:F34,"&gt;=100"))+Plan1!G34)</f>
        <v>4</v>
      </c>
      <c r="J34" s="76"/>
      <c r="K34" s="76"/>
    </row>
    <row r="35" spans="1:11" x14ac:dyDescent="0.25">
      <c r="A35" s="42" t="s">
        <v>32</v>
      </c>
      <c r="B35" s="140">
        <f>IF(Resumo!B37&gt;=100,Resumo!B37,IF(VLOOKUP('Plan1 (2)'!A35,'M1 Painel CSJT'!A:F,6,FALSE)&lt;40%,Resumo!B37&amp;"*",Resumo!B37))</f>
        <v>105.52999999999999</v>
      </c>
      <c r="C35" s="43">
        <f>Resumo!D37</f>
        <v>106.38297872340425</v>
      </c>
      <c r="D35" s="43">
        <f>Resumo!E37</f>
        <v>100</v>
      </c>
      <c r="E35" s="43" t="str">
        <f>IF(Resumo!H37&gt;=100,Resumo!H37,IF(Resumo!I37&gt;=38,Resumo!H37&amp;"*",Resumo!H37))</f>
        <v>95,49*</v>
      </c>
      <c r="F35" s="83">
        <f>IF(Resumo!K37&gt;=100,Resumo!K37,IF(AND(Resumo!M37&lt;=40,Resumo!N37&lt;=65),Resumo!K37&amp;"*",Resumo!K37))</f>
        <v>144.33000000000001</v>
      </c>
      <c r="G35" s="77">
        <f>IF(D35="N/A",SUM(COUNTIF(B35,"&gt;=100"),COUNTIF(B35:F35,"*"),COUNTIF(E35:F35,"&gt;=100"))+Plan1!G35-1,SUM(COUNTIF(B35,"&gt;=100"),COUNTIF(B35:F35,"*"),COUNTIF(E35:F35,"&gt;=100"))+Plan1!G35)</f>
        <v>4</v>
      </c>
      <c r="J35" s="76"/>
      <c r="K35" s="76"/>
    </row>
    <row r="36" spans="1:11" x14ac:dyDescent="0.25">
      <c r="A36" s="40" t="s">
        <v>33</v>
      </c>
      <c r="B36" s="141">
        <f>IF(Resumo!B38&gt;=100,Resumo!B38,IF(VLOOKUP('Plan1 (2)'!A36,'M1 Painel CSJT'!A:F,6,FALSE)&lt;40%,Resumo!B38&amp;"*",Resumo!B38))</f>
        <v>102.15</v>
      </c>
      <c r="C36" s="9">
        <f>Resumo!D38</f>
        <v>105.6220132103613</v>
      </c>
      <c r="D36" s="9">
        <f>Resumo!E38</f>
        <v>100</v>
      </c>
      <c r="E36" s="9">
        <f>IF(Resumo!H38&gt;=100,Resumo!H38,IF(Resumo!I38&gt;=38,Resumo!H38&amp;"*",Resumo!H38))</f>
        <v>82.44</v>
      </c>
      <c r="F36" s="84">
        <f>IF(Resumo!K38&gt;=100,Resumo!K38,IF(AND(Resumo!M38&lt;=40,Resumo!N38&lt;=65),Resumo!K38&amp;"*",Resumo!K38))</f>
        <v>109.76</v>
      </c>
      <c r="G36" s="20">
        <f>IF(D36="N/A",SUM(COUNTIF(B36,"&gt;=100"),COUNTIF(B36:F36,"*"),COUNTIF(E36:F36,"&gt;=100"))+Plan1!G36-1,SUM(COUNTIF(B36,"&gt;=100"),COUNTIF(B36:F36,"*"),COUNTIF(E36:F36,"&gt;=100"))+Plan1!G36)</f>
        <v>3</v>
      </c>
      <c r="J36" s="76"/>
      <c r="K36" s="76"/>
    </row>
    <row r="37" spans="1:11" x14ac:dyDescent="0.25">
      <c r="A37" s="42" t="s">
        <v>34</v>
      </c>
      <c r="B37" s="140" t="str">
        <f>IF(Resumo!B39&gt;=100,Resumo!B39,IF(VLOOKUP('Plan1 (2)'!A37,'M1 Painel CSJT'!A:F,6,FALSE)&lt;40%,Resumo!B39&amp;"*",Resumo!B39))</f>
        <v>95,33*</v>
      </c>
      <c r="C37" s="43">
        <f>Resumo!D39</f>
        <v>106.38297872340425</v>
      </c>
      <c r="D37" s="43">
        <f>Resumo!E39</f>
        <v>100</v>
      </c>
      <c r="E37" s="43" t="str">
        <f>IF(Resumo!H39&gt;=100,Resumo!H39,IF(Resumo!I39&gt;=38,Resumo!H39&amp;"*",Resumo!H39))</f>
        <v>84,88*</v>
      </c>
      <c r="F37" s="83" t="str">
        <f>IF(Resumo!K39&gt;=100,Resumo!K39,IF(AND(Resumo!M39&lt;=40,Resumo!N39&lt;=65),Resumo!K39&amp;"*",Resumo!K39))</f>
        <v>78,15*</v>
      </c>
      <c r="G37" s="77">
        <f>IF(D37="N/A",SUM(COUNTIF(B37,"&gt;=100"),COUNTIF(B37:F37,"*"),COUNTIF(E37:F37,"&gt;=100"))+Plan1!G37-1,SUM(COUNTIF(B37,"&gt;=100"),COUNTIF(B37:F37,"*"),COUNTIF(E37:F37,"&gt;=100"))+Plan1!G37)</f>
        <v>4</v>
      </c>
      <c r="J37" s="76"/>
      <c r="K37" s="76"/>
    </row>
    <row r="38" spans="1:11" x14ac:dyDescent="0.25">
      <c r="A38" s="40" t="s">
        <v>35</v>
      </c>
      <c r="B38" s="141" t="str">
        <f>IF(Resumo!B40&gt;=100,Resumo!B40,IF(VLOOKUP('Plan1 (2)'!A38,'M1 Painel CSJT'!A:F,6,FALSE)&lt;40%,Resumo!B40&amp;"*",Resumo!B40))</f>
        <v>97,12*</v>
      </c>
      <c r="C38" s="9">
        <f>Resumo!D40</f>
        <v>106.38297872340425</v>
      </c>
      <c r="D38" s="9">
        <f>Resumo!E40</f>
        <v>100</v>
      </c>
      <c r="E38" s="9" t="str">
        <f>IF(Resumo!H40&gt;=100,Resumo!H40,IF(Resumo!I40&gt;=38,Resumo!H40&amp;"*",Resumo!H40))</f>
        <v>97,9*</v>
      </c>
      <c r="F38" s="84">
        <f>IF(Resumo!K40&gt;=100,Resumo!K40,IF(AND(Resumo!M40&lt;=40,Resumo!N40&lt;=65),Resumo!K40&amp;"*",Resumo!K40))</f>
        <v>102</v>
      </c>
      <c r="G38" s="20">
        <f>IF(D38="N/A",SUM(COUNTIF(B38,"&gt;=100"),COUNTIF(B38:F38,"*"),COUNTIF(E38:F38,"&gt;=100"))+Plan1!G38-1,SUM(COUNTIF(B38,"&gt;=100"),COUNTIF(B38:F38,"*"),COUNTIF(E38:F38,"&gt;=100"))+Plan1!G38)</f>
        <v>4</v>
      </c>
      <c r="J38" s="76"/>
      <c r="K38" s="76"/>
    </row>
    <row r="39" spans="1:11" x14ac:dyDescent="0.25">
      <c r="A39" s="42" t="s">
        <v>36</v>
      </c>
      <c r="B39" s="140" t="str">
        <f>IF(Resumo!B41&gt;=100,Resumo!B41,IF(VLOOKUP('Plan1 (2)'!A39,'M1 Painel CSJT'!A:F,6,FALSE)&lt;40%,Resumo!B41&amp;"*",Resumo!B41))</f>
        <v>97,54*</v>
      </c>
      <c r="C39" s="43">
        <f>Resumo!D41</f>
        <v>106.23121983792151</v>
      </c>
      <c r="D39" s="43">
        <f>Resumo!E41</f>
        <v>100</v>
      </c>
      <c r="E39" s="43">
        <f>IF(Resumo!H41&gt;=100,Resumo!H41,IF(Resumo!I41&gt;=38,Resumo!H41&amp;"*",Resumo!H41))</f>
        <v>101.29</v>
      </c>
      <c r="F39" s="83" t="str">
        <f>IF(Resumo!K41&gt;=100,Resumo!K41,IF(AND(Resumo!M41&lt;=40,Resumo!N41&lt;=65),Resumo!K41&amp;"*",Resumo!K41))</f>
        <v>90,22*</v>
      </c>
      <c r="G39" s="77">
        <f>IF(D39="N/A",SUM(COUNTIF(B39,"&gt;=100"),COUNTIF(B39:F39,"*"),COUNTIF(E39:F39,"&gt;=100"))+Plan1!G39-1,SUM(COUNTIF(B39,"&gt;=100"),COUNTIF(B39:F39,"*"),COUNTIF(E39:F39,"&gt;=100"))+Plan1!G39)</f>
        <v>4</v>
      </c>
      <c r="J39" s="76"/>
      <c r="K39" s="76"/>
    </row>
    <row r="40" spans="1:11" x14ac:dyDescent="0.25">
      <c r="A40" s="40" t="s">
        <v>37</v>
      </c>
      <c r="B40" s="141" t="str">
        <f>IF(Resumo!B42&gt;=100,Resumo!B42,IF(VLOOKUP('Plan1 (2)'!A40,'M1 Painel CSJT'!A:F,6,FALSE)&lt;40%,Resumo!B42&amp;"*",Resumo!B42))</f>
        <v>90,71*</v>
      </c>
      <c r="C40" s="9">
        <f>Resumo!D42</f>
        <v>106.38297872340425</v>
      </c>
      <c r="D40" s="9">
        <f>Resumo!E42</f>
        <v>100</v>
      </c>
      <c r="E40" s="9">
        <f>IF(Resumo!H42&gt;=100,Resumo!H42,IF(Resumo!I42&gt;=38,Resumo!H42&amp;"*",Resumo!H42))</f>
        <v>111.48</v>
      </c>
      <c r="F40" s="84" t="str">
        <f>IF(Resumo!K42&gt;=100,Resumo!K42,IF(AND(Resumo!M42&lt;=40,Resumo!N42&lt;=65),Resumo!K42&amp;"*",Resumo!K42))</f>
        <v>99,6*</v>
      </c>
      <c r="G40" s="20">
        <f>IF(D40="N/A",SUM(COUNTIF(B40,"&gt;=100"),COUNTIF(B40:F40,"*"),COUNTIF(E40:F40,"&gt;=100"))+Plan1!G40-1,SUM(COUNTIF(B40,"&gt;=100"),COUNTIF(B40:F40,"*"),COUNTIF(E40:F40,"&gt;=100"))+Plan1!G40)</f>
        <v>4</v>
      </c>
      <c r="J40" s="76"/>
      <c r="K40" s="76"/>
    </row>
    <row r="41" spans="1:11" x14ac:dyDescent="0.25">
      <c r="A41" s="42" t="s">
        <v>38</v>
      </c>
      <c r="B41" s="140" t="str">
        <f>IF(Resumo!B43&gt;=100,Resumo!B43,IF(VLOOKUP('Plan1 (2)'!A41,'M1 Painel CSJT'!A:F,6,FALSE)&lt;40%,Resumo!B43&amp;"*",Resumo!B43))</f>
        <v>99,11*</v>
      </c>
      <c r="C41" s="43">
        <f>Resumo!D43</f>
        <v>106.26371529434215</v>
      </c>
      <c r="D41" s="43">
        <f>Resumo!E43</f>
        <v>100</v>
      </c>
      <c r="E41" s="43" t="str">
        <f>IF(Resumo!H43&gt;=100,Resumo!H43,IF(Resumo!I43&gt;=38,Resumo!H43&amp;"*",Resumo!H43))</f>
        <v>98,48*</v>
      </c>
      <c r="F41" s="83">
        <f>IF(Resumo!K43&gt;=100,Resumo!K43,IF(AND(Resumo!M43&lt;=40,Resumo!N43&lt;=65),Resumo!K43&amp;"*",Resumo!K43))</f>
        <v>121.26</v>
      </c>
      <c r="G41" s="77">
        <f>IF(D41="N/A",SUM(COUNTIF(B41,"&gt;=100"),COUNTIF(B41:F41,"*"),COUNTIF(E41:F41,"&gt;=100"))+Plan1!G41-1,SUM(COUNTIF(B41,"&gt;=100"),COUNTIF(B41:F41,"*"),COUNTIF(E41:F41,"&gt;=100"))+Plan1!G41)</f>
        <v>4</v>
      </c>
      <c r="J41" s="76"/>
      <c r="K41" s="76"/>
    </row>
    <row r="42" spans="1:11" x14ac:dyDescent="0.25">
      <c r="A42" s="40" t="s">
        <v>39</v>
      </c>
      <c r="B42" s="141">
        <f>IF(Resumo!B44&gt;=100,Resumo!B44,IF(VLOOKUP('Plan1 (2)'!A42,'M1 Painel CSJT'!A:F,6,FALSE)&lt;40%,Resumo!B44&amp;"*",Resumo!B44))</f>
        <v>100.18</v>
      </c>
      <c r="C42" s="9">
        <f>Resumo!D44</f>
        <v>106.38297872340425</v>
      </c>
      <c r="D42" s="9">
        <f>Resumo!E44</f>
        <v>100</v>
      </c>
      <c r="E42" s="9">
        <f>IF(Resumo!H44&gt;=100,Resumo!H44,IF(Resumo!I44&gt;=38,Resumo!H44&amp;"*",Resumo!H44))</f>
        <v>111.95</v>
      </c>
      <c r="F42" s="84" t="str">
        <f>IF(Resumo!K44&gt;=100,Resumo!K44,IF(AND(Resumo!M44&lt;=40,Resumo!N44&lt;=65),Resumo!K44&amp;"*",Resumo!K44))</f>
        <v>95,22*</v>
      </c>
      <c r="G42" s="20">
        <f>IF(D42="N/A",SUM(COUNTIF(B42,"&gt;=100"),COUNTIF(B42:F42,"*"),COUNTIF(E42:F42,"&gt;=100"))+Plan1!G42-1,SUM(COUNTIF(B42,"&gt;=100"),COUNTIF(B42:F42,"*"),COUNTIF(E42:F42,"&gt;=100"))+Plan1!G42)</f>
        <v>4</v>
      </c>
      <c r="J42" s="76"/>
      <c r="K42" s="76"/>
    </row>
    <row r="43" spans="1:11" x14ac:dyDescent="0.25">
      <c r="A43" s="42" t="s">
        <v>40</v>
      </c>
      <c r="B43" s="140" t="str">
        <f>IF(Resumo!B45&gt;=100,Resumo!B45,IF(VLOOKUP('Plan1 (2)'!A43,'M1 Painel CSJT'!A:F,6,FALSE)&lt;40%,Resumo!B45&amp;"*",Resumo!B45))</f>
        <v>83,63*</v>
      </c>
      <c r="C43" s="43">
        <f>Resumo!D45</f>
        <v>106.38297872340425</v>
      </c>
      <c r="D43" s="43">
        <f>Resumo!E45</f>
        <v>100</v>
      </c>
      <c r="E43" s="43">
        <f>IF(Resumo!H45&gt;=100,Resumo!H45,IF(Resumo!I45&gt;=38,Resumo!H45&amp;"*",Resumo!H45))</f>
        <v>130</v>
      </c>
      <c r="F43" s="83" t="str">
        <f>IF(Resumo!K45&gt;=100,Resumo!K45,IF(AND(Resumo!M45&lt;=40,Resumo!N45&lt;=65),Resumo!K45&amp;"*",Resumo!K45))</f>
        <v>84,66*</v>
      </c>
      <c r="G43" s="77">
        <f>IF(D43="N/A",SUM(COUNTIF(B43,"&gt;=100"),COUNTIF(B43:F43,"*"),COUNTIF(E43:F43,"&gt;=100"))+Plan1!G43-1,SUM(COUNTIF(B43,"&gt;=100"),COUNTIF(B43:F43,"*"),COUNTIF(E43:F43,"&gt;=100"))+Plan1!G43)</f>
        <v>4</v>
      </c>
      <c r="J43" s="76"/>
      <c r="K43" s="76"/>
    </row>
    <row r="44" spans="1:11" x14ac:dyDescent="0.25">
      <c r="A44" s="40" t="s">
        <v>41</v>
      </c>
      <c r="B44" s="141">
        <f>IF(Resumo!B46&gt;=100,Resumo!B46,IF(VLOOKUP('Plan1 (2)'!A44,'M1 Painel CSJT'!A:F,6,FALSE)&lt;40%,Resumo!B46&amp;"*",Resumo!B46))</f>
        <v>78.05</v>
      </c>
      <c r="C44" s="9">
        <f>Resumo!D46</f>
        <v>105.66486797020866</v>
      </c>
      <c r="D44" s="9">
        <f>Resumo!E46</f>
        <v>100</v>
      </c>
      <c r="E44" s="9">
        <f>IF(Resumo!H46&gt;=100,Resumo!H46,IF(Resumo!I46&gt;=38,Resumo!H46&amp;"*",Resumo!H46))</f>
        <v>113.68</v>
      </c>
      <c r="F44" s="84">
        <f>IF(Resumo!K46&gt;=100,Resumo!K46,IF(AND(Resumo!M46&lt;=40,Resumo!N46&lt;=65),Resumo!K46&amp;"*",Resumo!K46))</f>
        <v>78.53</v>
      </c>
      <c r="G44" s="20">
        <f>IF(D44="N/A",SUM(COUNTIF(B44,"&gt;=100"),COUNTIF(B44:F44,"*"),COUNTIF(E44:F44,"&gt;=100"))+Plan1!G44-1,SUM(COUNTIF(B44,"&gt;=100"),COUNTIF(B44:F44,"*"),COUNTIF(E44:F44,"&gt;=100"))+Plan1!G44)</f>
        <v>2</v>
      </c>
      <c r="J44" s="76"/>
      <c r="K44" s="76"/>
    </row>
    <row r="45" spans="1:11" x14ac:dyDescent="0.25">
      <c r="A45" s="42" t="s">
        <v>42</v>
      </c>
      <c r="B45" s="140" t="str">
        <f>IF(Resumo!B47&gt;=100,Resumo!B47,IF(VLOOKUP('Plan1 (2)'!A45,'M1 Painel CSJT'!A:F,6,FALSE)&lt;40%,Resumo!B47&amp;"*",Resumo!B47))</f>
        <v>90,22*</v>
      </c>
      <c r="C45" s="43">
        <f>Resumo!D47</f>
        <v>106.38297872340425</v>
      </c>
      <c r="D45" s="43">
        <f>Resumo!E47</f>
        <v>100</v>
      </c>
      <c r="E45" s="43" t="str">
        <f>IF(Resumo!H47&gt;=100,Resumo!H47,IF(Resumo!I47&gt;=38,Resumo!H47&amp;"*",Resumo!H47))</f>
        <v>93,35*</v>
      </c>
      <c r="F45" s="83" t="str">
        <f>IF(Resumo!K47&gt;=100,Resumo!K47,IF(AND(Resumo!M47&lt;=40,Resumo!N47&lt;=65),Resumo!K47&amp;"*",Resumo!K47))</f>
        <v>86,37*</v>
      </c>
      <c r="G45" s="77">
        <f>IF(D45="N/A",SUM(COUNTIF(B45,"&gt;=100"),COUNTIF(B45:F45,"*"),COUNTIF(E45:F45,"&gt;=100"))+Plan1!G45-1,SUM(COUNTIF(B45,"&gt;=100"),COUNTIF(B45:F45,"*"),COUNTIF(E45:F45,"&gt;=100"))+Plan1!G45)</f>
        <v>4</v>
      </c>
      <c r="J45" s="76"/>
      <c r="K45" s="76"/>
    </row>
    <row r="46" spans="1:11" x14ac:dyDescent="0.25">
      <c r="A46" s="40" t="s">
        <v>43</v>
      </c>
      <c r="B46" s="141">
        <f>IF(Resumo!B48&gt;=100,Resumo!B48,IF(VLOOKUP('Plan1 (2)'!A46,'M1 Painel CSJT'!A:F,6,FALSE)&lt;40%,Resumo!B48&amp;"*",Resumo!B48))</f>
        <v>78.820000000000007</v>
      </c>
      <c r="C46" s="9">
        <f>Resumo!D48</f>
        <v>106.38297872340425</v>
      </c>
      <c r="D46" s="9">
        <f>Resumo!E48</f>
        <v>100</v>
      </c>
      <c r="E46" s="9" t="str">
        <f>IF(Resumo!H48&gt;=100,Resumo!H48,IF(Resumo!I48&gt;=38,Resumo!H48&amp;"*",Resumo!H48))</f>
        <v>97,09*</v>
      </c>
      <c r="F46" s="84">
        <f>IF(Resumo!K48&gt;=100,Resumo!K48,IF(AND(Resumo!M48&lt;=40,Resumo!N48&lt;=65),Resumo!K48&amp;"*",Resumo!K48))</f>
        <v>85.26</v>
      </c>
      <c r="G46" s="20">
        <f>IF(D46="N/A",SUM(COUNTIF(B46,"&gt;=100"),COUNTIF(B46:F46,"*"),COUNTIF(E46:F46,"&gt;=100"))+Plan1!G46-1,SUM(COUNTIF(B46,"&gt;=100"),COUNTIF(B46:F46,"*"),COUNTIF(E46:F46,"&gt;=100"))+Plan1!G46)</f>
        <v>2</v>
      </c>
      <c r="J46" s="76"/>
      <c r="K46" s="76"/>
    </row>
    <row r="47" spans="1:11" x14ac:dyDescent="0.25">
      <c r="A47" s="42" t="s">
        <v>44</v>
      </c>
      <c r="B47" s="140">
        <f>IF(Resumo!B49&gt;=100,Resumo!B49,IF(VLOOKUP('Plan1 (2)'!A47,'M1 Painel CSJT'!A:F,6,FALSE)&lt;40%,Resumo!B49&amp;"*",Resumo!B49))</f>
        <v>114.95</v>
      </c>
      <c r="C47" s="43">
        <f>Resumo!D49</f>
        <v>106.048090018084</v>
      </c>
      <c r="D47" s="43">
        <f>Resumo!E49</f>
        <v>100</v>
      </c>
      <c r="E47" s="43" t="str">
        <f>IF(Resumo!H49&gt;=100,Resumo!H49,IF(Resumo!I49&gt;=38,Resumo!H49&amp;"*",Resumo!H49))</f>
        <v>89,88*</v>
      </c>
      <c r="F47" s="83">
        <f>IF(Resumo!K49&gt;=100,Resumo!K49,IF(AND(Resumo!M49&lt;=40,Resumo!N49&lt;=65),Resumo!K49&amp;"*",Resumo!K49))</f>
        <v>100.95</v>
      </c>
      <c r="G47" s="77">
        <f>IF(D47="N/A",SUM(COUNTIF(B47,"&gt;=100"),COUNTIF(B47:F47,"*"),COUNTIF(E47:F47,"&gt;=100"))+Plan1!G47-1,SUM(COUNTIF(B47,"&gt;=100"),COUNTIF(B47:F47,"*"),COUNTIF(E47:F47,"&gt;=100"))+Plan1!G47)</f>
        <v>4</v>
      </c>
      <c r="J47" s="76"/>
      <c r="K47" s="76"/>
    </row>
    <row r="48" spans="1:11" x14ac:dyDescent="0.25">
      <c r="A48" s="40" t="s">
        <v>45</v>
      </c>
      <c r="B48" s="141" t="str">
        <f>IF(Resumo!B50&gt;=100,Resumo!B50,IF(VLOOKUP('Plan1 (2)'!A48,'M1 Painel CSJT'!A:F,6,FALSE)&lt;40%,Resumo!B50&amp;"*",Resumo!B50))</f>
        <v>97,09*</v>
      </c>
      <c r="C48" s="9">
        <f>Resumo!D50</f>
        <v>106.38297872340425</v>
      </c>
      <c r="D48" s="9">
        <f>Resumo!E50</f>
        <v>100</v>
      </c>
      <c r="E48" s="9" t="str">
        <f>IF(Resumo!H50&gt;=100,Resumo!H50,IF(Resumo!I50&gt;=38,Resumo!H50&amp;"*",Resumo!H50))</f>
        <v>98,4*</v>
      </c>
      <c r="F48" s="84">
        <f>IF(Resumo!K50&gt;=100,Resumo!K50,IF(AND(Resumo!M50&lt;=40,Resumo!N50&lt;=65),Resumo!K50&amp;"*",Resumo!K50))</f>
        <v>107.6</v>
      </c>
      <c r="G48" s="20">
        <f>IF(D48="N/A",SUM(COUNTIF(B48,"&gt;=100"),COUNTIF(B48:F48,"*"),COUNTIF(E48:F48,"&gt;=100"))+Plan1!G48-1,SUM(COUNTIF(B48,"&gt;=100"),COUNTIF(B48:F48,"*"),COUNTIF(E48:F48,"&gt;=100"))+Plan1!G48)</f>
        <v>4</v>
      </c>
      <c r="J48" s="76"/>
      <c r="K48" s="76"/>
    </row>
    <row r="49" spans="1:11" x14ac:dyDescent="0.25">
      <c r="A49" s="42" t="s">
        <v>46</v>
      </c>
      <c r="B49" s="140">
        <f>IF(Resumo!B51&gt;=100,Resumo!B51,IF(VLOOKUP('Plan1 (2)'!A49,'M1 Painel CSJT'!A:F,6,FALSE)&lt;40%,Resumo!B51&amp;"*",Resumo!B51))</f>
        <v>102.33000000000001</v>
      </c>
      <c r="C49" s="43">
        <f>Resumo!D51</f>
        <v>106.38297872340425</v>
      </c>
      <c r="D49" s="43">
        <f>Resumo!E51</f>
        <v>100</v>
      </c>
      <c r="E49" s="43" t="str">
        <f>IF(Resumo!H51&gt;=100,Resumo!H51,IF(Resumo!I51&gt;=38,Resumo!H51&amp;"*",Resumo!H51))</f>
        <v>90,67*</v>
      </c>
      <c r="F49" s="83">
        <f>IF(Resumo!K51&gt;=100,Resumo!K51,IF(AND(Resumo!M51&lt;=40,Resumo!N51&lt;=65),Resumo!K51&amp;"*",Resumo!K51))</f>
        <v>113.73</v>
      </c>
      <c r="G49" s="77">
        <f>IF(D49="N/A",SUM(COUNTIF(B49,"&gt;=100"),COUNTIF(B49:F49,"*"),COUNTIF(E49:F49,"&gt;=100"))+Plan1!G49-1,SUM(COUNTIF(B49,"&gt;=100"),COUNTIF(B49:F49,"*"),COUNTIF(E49:F49,"&gt;=100"))+Plan1!G49)</f>
        <v>4</v>
      </c>
      <c r="J49" s="76"/>
      <c r="K49" s="76"/>
    </row>
    <row r="50" spans="1:11" x14ac:dyDescent="0.25">
      <c r="A50" s="40" t="s">
        <v>47</v>
      </c>
      <c r="B50" s="141" t="str">
        <f>IF(Resumo!B52&gt;=100,Resumo!B52,IF(VLOOKUP('Plan1 (2)'!A50,'M1 Painel CSJT'!A:F,6,FALSE)&lt;40%,Resumo!B52&amp;"*",Resumo!B52))</f>
        <v>89,66*</v>
      </c>
      <c r="C50" s="9">
        <f>Resumo!D52</f>
        <v>106.38297872340425</v>
      </c>
      <c r="D50" s="9">
        <f>Resumo!E52</f>
        <v>100</v>
      </c>
      <c r="E50" s="9" t="str">
        <f>IF(Resumo!H52&gt;=100,Resumo!H52,IF(Resumo!I52&gt;=38,Resumo!H52&amp;"*",Resumo!H52))</f>
        <v>95,78*</v>
      </c>
      <c r="F50" s="84" t="str">
        <f>IF(Resumo!K52&gt;=100,Resumo!K52,IF(AND(Resumo!M52&lt;=40,Resumo!N52&lt;=65),Resumo!K52&amp;"*",Resumo!K52))</f>
        <v>86,58*</v>
      </c>
      <c r="G50" s="20">
        <f>IF(D50="N/A",SUM(COUNTIF(B50,"&gt;=100"),COUNTIF(B50:F50,"*"),COUNTIF(E50:F50,"&gt;=100"))+Plan1!G50-1,SUM(COUNTIF(B50,"&gt;=100"),COUNTIF(B50:F50,"*"),COUNTIF(E50:F50,"&gt;=100"))+Plan1!G50)</f>
        <v>4</v>
      </c>
      <c r="J50" s="76"/>
      <c r="K50" s="76"/>
    </row>
    <row r="51" spans="1:11" x14ac:dyDescent="0.25">
      <c r="A51" s="42" t="s">
        <v>48</v>
      </c>
      <c r="B51" s="140">
        <f>IF(Resumo!B53&gt;=100,Resumo!B53,IF(VLOOKUP('Plan1 (2)'!A51,'M1 Painel CSJT'!A:F,6,FALSE)&lt;40%,Resumo!B53&amp;"*",Resumo!B53))</f>
        <v>102.19</v>
      </c>
      <c r="C51" s="43">
        <f>Resumo!D53</f>
        <v>106.38297872340425</v>
      </c>
      <c r="D51" s="43">
        <f>Resumo!E53</f>
        <v>100</v>
      </c>
      <c r="E51" s="43" t="str">
        <f>IF(Resumo!H53&gt;=100,Resumo!H53,IF(Resumo!I53&gt;=38,Resumo!H53&amp;"*",Resumo!H53))</f>
        <v>99,37*</v>
      </c>
      <c r="F51" s="83">
        <f>IF(Resumo!K53&gt;=100,Resumo!K53,IF(AND(Resumo!M53&lt;=40,Resumo!N53&lt;=65),Resumo!K53&amp;"*",Resumo!K53))</f>
        <v>109.63</v>
      </c>
      <c r="G51" s="77">
        <f>IF(D51="N/A",SUM(COUNTIF(B51,"&gt;=100"),COUNTIF(B51:F51,"*"),COUNTIF(E51:F51,"&gt;=100"))+Plan1!G51-1,SUM(COUNTIF(B51,"&gt;=100"),COUNTIF(B51:F51,"*"),COUNTIF(E51:F51,"&gt;=100"))+Plan1!G51)</f>
        <v>4</v>
      </c>
      <c r="J51" s="76"/>
      <c r="K51" s="76"/>
    </row>
    <row r="52" spans="1:11" x14ac:dyDescent="0.25">
      <c r="A52" s="40" t="s">
        <v>49</v>
      </c>
      <c r="B52" s="141">
        <f>IF(Resumo!B54&gt;=100,Resumo!B54,IF(VLOOKUP('Plan1 (2)'!A52,'M1 Painel CSJT'!A:F,6,FALSE)&lt;40%,Resumo!B54&amp;"*",Resumo!B54))</f>
        <v>109.74999999999999</v>
      </c>
      <c r="C52" s="9">
        <f>Resumo!D54</f>
        <v>106.38297872340425</v>
      </c>
      <c r="D52" s="9">
        <f>Resumo!E54</f>
        <v>100</v>
      </c>
      <c r="E52" s="9">
        <f>IF(Resumo!H54&gt;=100,Resumo!H54,IF(Resumo!I54&gt;=38,Resumo!H54&amp;"*",Resumo!H54))</f>
        <v>117.51</v>
      </c>
      <c r="F52" s="84">
        <f>IF(Resumo!K54&gt;=100,Resumo!K54,IF(AND(Resumo!M54&lt;=40,Resumo!N54&lt;=65),Resumo!K54&amp;"*",Resumo!K54))</f>
        <v>123.06</v>
      </c>
      <c r="G52" s="20">
        <f>IF(D52="N/A",SUM(COUNTIF(B52,"&gt;=100"),COUNTIF(B52:F52,"*"),COUNTIF(E52:F52,"&gt;=100"))+Plan1!G52-1,SUM(COUNTIF(B52,"&gt;=100"),COUNTIF(B52:F52,"*"),COUNTIF(E52:F52,"&gt;=100"))+Plan1!G52)</f>
        <v>4</v>
      </c>
      <c r="J52" s="76"/>
      <c r="K52" s="76"/>
    </row>
    <row r="53" spans="1:11" x14ac:dyDescent="0.25">
      <c r="A53" s="42" t="s">
        <v>50</v>
      </c>
      <c r="B53" s="140">
        <f>IF(Resumo!B55&gt;=100,Resumo!B55,IF(VLOOKUP('Plan1 (2)'!A53,'M1 Painel CSJT'!A:F,6,FALSE)&lt;40%,Resumo!B55&amp;"*",Resumo!B55))</f>
        <v>101.27999999999999</v>
      </c>
      <c r="C53" s="43">
        <f>Resumo!D55</f>
        <v>106.38297872340425</v>
      </c>
      <c r="D53" s="43">
        <f>Resumo!E55</f>
        <v>100</v>
      </c>
      <c r="E53" s="43" t="str">
        <f>IF(Resumo!H55&gt;=100,Resumo!H55,IF(Resumo!I55&gt;=38,Resumo!H55&amp;"*",Resumo!H55))</f>
        <v>91,16*</v>
      </c>
      <c r="F53" s="83">
        <f>IF(Resumo!K55&gt;=100,Resumo!K55,IF(AND(Resumo!M55&lt;=40,Resumo!N55&lt;=65),Resumo!K55&amp;"*",Resumo!K55))</f>
        <v>104.05</v>
      </c>
      <c r="G53" s="77">
        <f>IF(D53="N/A",SUM(COUNTIF(B53,"&gt;=100"),COUNTIF(B53:F53,"*"),COUNTIF(E53:F53,"&gt;=100"))+Plan1!G53-1,SUM(COUNTIF(B53,"&gt;=100"),COUNTIF(B53:F53,"*"),COUNTIF(E53:F53,"&gt;=100"))+Plan1!G53)</f>
        <v>4</v>
      </c>
      <c r="J53" s="76"/>
      <c r="K53" s="76"/>
    </row>
    <row r="54" spans="1:11" x14ac:dyDescent="0.25">
      <c r="A54" s="40" t="s">
        <v>252</v>
      </c>
      <c r="B54" s="141" t="str">
        <f>IF(Resumo!B56&gt;=100,Resumo!B56,IF(VLOOKUP('Plan1 (2)'!A54,'M1 Painel CSJT'!A:F,6,FALSE)&lt;40%,Resumo!B56&amp;"*",Resumo!B56))</f>
        <v>91,57*</v>
      </c>
      <c r="C54" s="9">
        <f>Resumo!D56</f>
        <v>106.38297872340425</v>
      </c>
      <c r="D54" s="9">
        <f>Resumo!E56</f>
        <v>100</v>
      </c>
      <c r="E54" s="9" t="str">
        <f>IF(Resumo!H56&gt;=100,Resumo!H56,IF(Resumo!I56&gt;=38,Resumo!H56&amp;"*",Resumo!H56))</f>
        <v>97,07*</v>
      </c>
      <c r="F54" s="84" t="str">
        <f>IF(Resumo!K56&gt;=100,Resumo!K56,IF(AND(Resumo!M56&lt;=40,Resumo!N56&lt;=65),Resumo!K56&amp;"*",Resumo!K56))</f>
        <v>77,83*</v>
      </c>
      <c r="G54" s="20">
        <f>IF(D54="N/A",SUM(COUNTIF(B54,"&gt;=100"),COUNTIF(B54:F54,"*"),COUNTIF(E54:F54,"&gt;=100"))+Plan1!G54-1,SUM(COUNTIF(B54,"&gt;=100"),COUNTIF(B54:F54,"*"),COUNTIF(E54:F54,"&gt;=100"))+Plan1!G54)</f>
        <v>4</v>
      </c>
      <c r="J54" s="76"/>
      <c r="K54" s="76"/>
    </row>
    <row r="55" spans="1:11" x14ac:dyDescent="0.25">
      <c r="A55" s="42" t="s">
        <v>253</v>
      </c>
      <c r="B55" s="140" t="str">
        <f>IF(Resumo!B57&gt;=100,Resumo!B57,IF(VLOOKUP('Plan1 (2)'!A55,'M1 Painel CSJT'!A:F,6,FALSE)&lt;40%,Resumo!B57&amp;"*",Resumo!B57))</f>
        <v>97,83*</v>
      </c>
      <c r="C55" s="43">
        <f>Resumo!D57</f>
        <v>106.38297872340425</v>
      </c>
      <c r="D55" s="43">
        <f>Resumo!E57</f>
        <v>100</v>
      </c>
      <c r="E55" s="43">
        <f>IF(Resumo!H57&gt;=100,Resumo!H57,IF(Resumo!I57&gt;=38,Resumo!H57&amp;"*",Resumo!H57))</f>
        <v>105.53</v>
      </c>
      <c r="F55" s="87" t="str">
        <f>IF(Resumo!K57&gt;=100,Resumo!K57,IF(AND(Resumo!M57&lt;=40,Resumo!N57&lt;=65),Resumo!K57&amp;"*",Resumo!K57))</f>
        <v>97,55*</v>
      </c>
      <c r="G55" s="77">
        <f>IF(D55="N/A",SUM(COUNTIF(B55,"&gt;=100"),COUNTIF(B55:F55,"*"),COUNTIF(E55:F55,"&gt;=100"))+Plan1!G55-1,SUM(COUNTIF(B55,"&gt;=100"),COUNTIF(B55:F55,"*"),COUNTIF(E55:F55,"&gt;=100"))+Plan1!G55)</f>
        <v>4</v>
      </c>
      <c r="J55" s="76"/>
      <c r="K55" s="76"/>
    </row>
    <row r="56" spans="1:11" x14ac:dyDescent="0.25">
      <c r="A56" s="40" t="s">
        <v>254</v>
      </c>
      <c r="B56" s="141" t="str">
        <f>IF(Resumo!B58&gt;=100,Resumo!B58,IF(VLOOKUP('Plan1 (2)'!A56,'M1 Painel CSJT'!A:F,6,FALSE)&lt;40%,Resumo!B58&amp;"*",Resumo!B58))</f>
        <v>93,74*</v>
      </c>
      <c r="C56" s="9">
        <f>Resumo!D58</f>
        <v>106.38297872340425</v>
      </c>
      <c r="D56" s="9">
        <f>Resumo!E58</f>
        <v>100</v>
      </c>
      <c r="E56" s="9" t="str">
        <f>IF(Resumo!H58&gt;=100,Resumo!H58,IF(Resumo!I58&gt;=38,Resumo!H58&amp;"*",Resumo!H58))</f>
        <v>90,97*</v>
      </c>
      <c r="F56" s="84" t="str">
        <f>IF(Resumo!K58&gt;=100,Resumo!K58,IF(AND(Resumo!M58&lt;=40,Resumo!N58&lt;=65),Resumo!K58&amp;"*",Resumo!K58))</f>
        <v>95,7*</v>
      </c>
      <c r="G56" s="20">
        <f>IF(D56="N/A",SUM(COUNTIF(B56,"&gt;=100"),COUNTIF(B56:F56,"*"),COUNTIF(E56:F56,"&gt;=100"))+Plan1!G56-1,SUM(COUNTIF(B56,"&gt;=100"),COUNTIF(B56:F56,"*"),COUNTIF(E56:F56,"&gt;=100"))+Plan1!G56)</f>
        <v>4</v>
      </c>
      <c r="J56" s="76"/>
      <c r="K56" s="76"/>
    </row>
    <row r="57" spans="1:11" x14ac:dyDescent="0.25">
      <c r="A57" s="42" t="s">
        <v>255</v>
      </c>
      <c r="B57" s="140" t="str">
        <f>IF(Resumo!B59&gt;=100,Resumo!B59,IF(VLOOKUP('Plan1 (2)'!A57,'M1 Painel CSJT'!A:F,6,FALSE)&lt;40%,Resumo!B59&amp;"*",Resumo!B59))</f>
        <v>93,88*</v>
      </c>
      <c r="C57" s="43">
        <f>Resumo!D59</f>
        <v>106.38297872340425</v>
      </c>
      <c r="D57" s="43">
        <f>Resumo!E59</f>
        <v>100</v>
      </c>
      <c r="E57" s="43">
        <f>IF(Resumo!H59&gt;=100,Resumo!H59,IF(Resumo!I59&gt;=38,Resumo!H59&amp;"*",Resumo!H59))</f>
        <v>102.55</v>
      </c>
      <c r="F57" s="83" t="str">
        <f>IF(Resumo!K59&gt;=100,Resumo!K59,IF(AND(Resumo!M59&lt;=40,Resumo!N59&lt;=65),Resumo!K59&amp;"*",Resumo!K59))</f>
        <v>88,26*</v>
      </c>
      <c r="G57" s="77">
        <f>IF(D57="N/A",SUM(COUNTIF(B57,"&gt;=100"),COUNTIF(B57:F57,"*"),COUNTIF(E57:F57,"&gt;=100"))+Plan1!G57-1,SUM(COUNTIF(B57,"&gt;=100"),COUNTIF(B57:F57,"*"),COUNTIF(E57:F57,"&gt;=100"))+Plan1!G57)</f>
        <v>4</v>
      </c>
      <c r="J57" s="76"/>
      <c r="K57" s="76"/>
    </row>
    <row r="58" spans="1:11" x14ac:dyDescent="0.25">
      <c r="A58" s="40" t="s">
        <v>51</v>
      </c>
      <c r="B58" s="141">
        <f>IF(Resumo!B60&gt;=100,Resumo!B60,IF(VLOOKUP('Plan1 (2)'!A58,'M1 Painel CSJT'!A:F,6,FALSE)&lt;40%,Resumo!B60&amp;"*",Resumo!B60))</f>
        <v>106.47999999999999</v>
      </c>
      <c r="C58" s="9">
        <f>Resumo!D60</f>
        <v>106.25685782391001</v>
      </c>
      <c r="D58" s="9">
        <f>Resumo!E60</f>
        <v>100</v>
      </c>
      <c r="E58" s="9" t="str">
        <f>IF(Resumo!H60&gt;=100,Resumo!H60,IF(Resumo!I60&gt;=38,Resumo!H60&amp;"*",Resumo!H60))</f>
        <v>79,62*</v>
      </c>
      <c r="F58" s="84">
        <f>IF(Resumo!K60&gt;=100,Resumo!K60,IF(AND(Resumo!M60&lt;=40,Resumo!N60&lt;=65),Resumo!K60&amp;"*",Resumo!K60))</f>
        <v>124.8</v>
      </c>
      <c r="G58" s="20">
        <f>IF(D58="N/A",SUM(COUNTIF(B58,"&gt;=100"),COUNTIF(B58:F58,"*"),COUNTIF(E58:F58,"&gt;=100"))+Plan1!G58-1,SUM(COUNTIF(B58,"&gt;=100"),COUNTIF(B58:F58,"*"),COUNTIF(E58:F58,"&gt;=100"))+Plan1!G58)</f>
        <v>4</v>
      </c>
      <c r="J58" s="76"/>
      <c r="K58" s="76"/>
    </row>
    <row r="59" spans="1:11" x14ac:dyDescent="0.25">
      <c r="A59" s="42" t="s">
        <v>52</v>
      </c>
      <c r="B59" s="140">
        <f>IF(Resumo!B61&gt;=100,Resumo!B61,IF(VLOOKUP('Plan1 (2)'!A59,'M1 Painel CSJT'!A:F,6,FALSE)&lt;40%,Resumo!B61&amp;"*",Resumo!B61))</f>
        <v>102.14000000000001</v>
      </c>
      <c r="C59" s="43">
        <f>Resumo!D61</f>
        <v>106.38297872340425</v>
      </c>
      <c r="D59" s="43">
        <f>Resumo!E61</f>
        <v>100</v>
      </c>
      <c r="E59" s="43" t="str">
        <f>IF(Resumo!H61&gt;=100,Resumo!H61,IF(Resumo!I61&gt;=38,Resumo!H61&amp;"*",Resumo!H61))</f>
        <v>84,23*</v>
      </c>
      <c r="F59" s="83" t="str">
        <f>IF(Resumo!K61&gt;=100,Resumo!K61,IF(AND(Resumo!M61&lt;=40,Resumo!N61&lt;=65),Resumo!K61&amp;"*",Resumo!K61))</f>
        <v>94,16*</v>
      </c>
      <c r="G59" s="77">
        <f>IF(D59="N/A",SUM(COUNTIF(B59,"&gt;=100"),COUNTIF(B59:F59,"*"),COUNTIF(E59:F59,"&gt;=100"))+Plan1!G59-1,SUM(COUNTIF(B59,"&gt;=100"),COUNTIF(B59:F59,"*"),COUNTIF(E59:F59,"&gt;=100"))+Plan1!G59)</f>
        <v>4</v>
      </c>
      <c r="J59" s="76"/>
      <c r="K59" s="76"/>
    </row>
    <row r="60" spans="1:11" x14ac:dyDescent="0.25">
      <c r="A60" s="40" t="s">
        <v>53</v>
      </c>
      <c r="B60" s="141" t="str">
        <f>IF(Resumo!B62&gt;=100,Resumo!B62,IF(VLOOKUP('Plan1 (2)'!A60,'M1 Painel CSJT'!A:F,6,FALSE)&lt;40%,Resumo!B62&amp;"*",Resumo!B62))</f>
        <v>94,59*</v>
      </c>
      <c r="C60" s="9">
        <f>Resumo!D62</f>
        <v>106.38297872340425</v>
      </c>
      <c r="D60" s="9">
        <f>Resumo!E62</f>
        <v>100</v>
      </c>
      <c r="E60" s="9" t="str">
        <f>IF(Resumo!H62&gt;=100,Resumo!H62,IF(Resumo!I62&gt;=38,Resumo!H62&amp;"*",Resumo!H62))</f>
        <v>86,16*</v>
      </c>
      <c r="F60" s="84">
        <f>IF(Resumo!K62&gt;=100,Resumo!K62,IF(AND(Resumo!M62&lt;=40,Resumo!N62&lt;=65),Resumo!K62&amp;"*",Resumo!K62))</f>
        <v>110.52</v>
      </c>
      <c r="G60" s="20">
        <f>IF(D60="N/A",SUM(COUNTIF(B60,"&gt;=100"),COUNTIF(B60:F60,"*"),COUNTIF(E60:F60,"&gt;=100"))+Plan1!G60-1,SUM(COUNTIF(B60,"&gt;=100"),COUNTIF(B60:F60,"*"),COUNTIF(E60:F60,"&gt;=100"))+Plan1!G60)</f>
        <v>4</v>
      </c>
      <c r="J60" s="76"/>
      <c r="K60" s="76"/>
    </row>
    <row r="61" spans="1:11" x14ac:dyDescent="0.25">
      <c r="A61" s="42" t="s">
        <v>54</v>
      </c>
      <c r="B61" s="140" t="str">
        <f>IF(Resumo!B63&gt;=100,Resumo!B63,IF(VLOOKUP('Plan1 (2)'!A61,'M1 Painel CSJT'!A:F,6,FALSE)&lt;40%,Resumo!B63&amp;"*",Resumo!B63))</f>
        <v>93,61*</v>
      </c>
      <c r="C61" s="43">
        <f>Resumo!D63</f>
        <v>106.38297872340425</v>
      </c>
      <c r="D61" s="43">
        <f>Resumo!E63</f>
        <v>100</v>
      </c>
      <c r="E61" s="43">
        <f>IF(Resumo!H63&gt;=100,Resumo!H63,IF(Resumo!I63&gt;=38,Resumo!H63&amp;"*",Resumo!H63))</f>
        <v>109.63</v>
      </c>
      <c r="F61" s="83">
        <f>IF(Resumo!K63&gt;=100,Resumo!K63,IF(AND(Resumo!M63&lt;=40,Resumo!N63&lt;=65),Resumo!K63&amp;"*",Resumo!K63))</f>
        <v>102.27</v>
      </c>
      <c r="G61" s="77">
        <f>IF(D61="N/A",SUM(COUNTIF(B61,"&gt;=100"),COUNTIF(B61:F61,"*"),COUNTIF(E61:F61,"&gt;=100"))+Plan1!G61-1,SUM(COUNTIF(B61,"&gt;=100"),COUNTIF(B61:F61,"*"),COUNTIF(E61:F61,"&gt;=100"))+Plan1!G61)</f>
        <v>4</v>
      </c>
      <c r="J61" s="76"/>
      <c r="K61" s="76"/>
    </row>
    <row r="62" spans="1:11" x14ac:dyDescent="0.25">
      <c r="A62" s="40" t="s">
        <v>55</v>
      </c>
      <c r="B62" s="141" t="str">
        <f>IF(Resumo!B64&gt;=100,Resumo!B64,IF(VLOOKUP('Plan1 (2)'!A62,'M1 Painel CSJT'!A:F,6,FALSE)&lt;40%,Resumo!B64&amp;"*",Resumo!B64))</f>
        <v>93,85*</v>
      </c>
      <c r="C62" s="9">
        <f>Resumo!D64</f>
        <v>106.38297872340425</v>
      </c>
      <c r="D62" s="9">
        <f>Resumo!E64</f>
        <v>100</v>
      </c>
      <c r="E62" s="9" t="str">
        <f>IF(Resumo!H64&gt;=100,Resumo!H64,IF(Resumo!I64&gt;=38,Resumo!H64&amp;"*",Resumo!H64))</f>
        <v>89,94*</v>
      </c>
      <c r="F62" s="84" t="str">
        <f>IF(Resumo!K64&gt;=100,Resumo!K64,IF(AND(Resumo!M64&lt;=40,Resumo!N64&lt;=65),Resumo!K64&amp;"*",Resumo!K64))</f>
        <v>92,89*</v>
      </c>
      <c r="G62" s="20">
        <f>IF(D62="N/A",SUM(COUNTIF(B62,"&gt;=100"),COUNTIF(B62:F62,"*"),COUNTIF(E62:F62,"&gt;=100"))+Plan1!G62-1,SUM(COUNTIF(B62,"&gt;=100"),COUNTIF(B62:F62,"*"),COUNTIF(E62:F62,"&gt;=100"))+Plan1!G62)</f>
        <v>4</v>
      </c>
      <c r="J62" s="76"/>
      <c r="K62" s="76"/>
    </row>
    <row r="63" spans="1:11" x14ac:dyDescent="0.25">
      <c r="A63" s="42" t="s">
        <v>56</v>
      </c>
      <c r="B63" s="140" t="str">
        <f>IF(Resumo!B65&gt;=100,Resumo!B65,IF(VLOOKUP('Plan1 (2)'!A63,'M1 Painel CSJT'!A:F,6,FALSE)&lt;40%,Resumo!B65&amp;"*",Resumo!B65))</f>
        <v>99,54*</v>
      </c>
      <c r="C63" s="43">
        <f>Resumo!D65</f>
        <v>106.38297872340425</v>
      </c>
      <c r="D63" s="43">
        <f>Resumo!E65</f>
        <v>100</v>
      </c>
      <c r="E63" s="43">
        <f>IF(Resumo!H65&gt;=100,Resumo!H65,IF(Resumo!I65&gt;=38,Resumo!H65&amp;"*",Resumo!H65))</f>
        <v>102.29</v>
      </c>
      <c r="F63" s="83">
        <f>IF(Resumo!K65&gt;=100,Resumo!K65,IF(AND(Resumo!M65&lt;=40,Resumo!N65&lt;=65),Resumo!K65&amp;"*",Resumo!K65))</f>
        <v>101.59</v>
      </c>
      <c r="G63" s="77">
        <f>IF(D63="N/A",SUM(COUNTIF(B63,"&gt;=100"),COUNTIF(B63:F63,"*"),COUNTIF(E63:F63,"&gt;=100"))+Plan1!G63-1,SUM(COUNTIF(B63,"&gt;=100"),COUNTIF(B63:F63,"*"),COUNTIF(E63:F63,"&gt;=100"))+Plan1!G63)</f>
        <v>4</v>
      </c>
      <c r="J63" s="76"/>
      <c r="K63" s="76"/>
    </row>
    <row r="64" spans="1:11" x14ac:dyDescent="0.25">
      <c r="A64" s="40" t="s">
        <v>57</v>
      </c>
      <c r="B64" s="141" t="str">
        <f>IF(Resumo!B66&gt;=100,Resumo!B66,IF(VLOOKUP('Plan1 (2)'!A64,'M1 Painel CSJT'!A:F,6,FALSE)&lt;40%,Resumo!B66&amp;"*",Resumo!B66))</f>
        <v>91,2*</v>
      </c>
      <c r="C64" s="9">
        <f>Resumo!D66</f>
        <v>106.38297872340425</v>
      </c>
      <c r="D64" s="9">
        <f>Resumo!E66</f>
        <v>100</v>
      </c>
      <c r="E64" s="9" t="str">
        <f>IF(Resumo!H66&gt;=100,Resumo!H66,IF(Resumo!I66&gt;=38,Resumo!H66&amp;"*",Resumo!H66))</f>
        <v>87,32*</v>
      </c>
      <c r="F64" s="84" t="str">
        <f>IF(Resumo!K66&gt;=100,Resumo!K66,IF(AND(Resumo!M66&lt;=40,Resumo!N66&lt;=65),Resumo!K66&amp;"*",Resumo!K66))</f>
        <v>90,48*</v>
      </c>
      <c r="G64" s="20">
        <f>IF(D64="N/A",SUM(COUNTIF(B64,"&gt;=100"),COUNTIF(B64:F64,"*"),COUNTIF(E64:F64,"&gt;=100"))+Plan1!G64-1,SUM(COUNTIF(B64,"&gt;=100"),COUNTIF(B64:F64,"*"),COUNTIF(E64:F64,"&gt;=100"))+Plan1!G64)</f>
        <v>4</v>
      </c>
      <c r="J64" s="76"/>
      <c r="K64" s="76"/>
    </row>
    <row r="65" spans="1:11" x14ac:dyDescent="0.25">
      <c r="A65" s="42" t="s">
        <v>58</v>
      </c>
      <c r="B65" s="140" t="str">
        <f>IF(Resumo!B67&gt;=100,Resumo!B67,IF(VLOOKUP('Plan1 (2)'!A65,'M1 Painel CSJT'!A:F,6,FALSE)&lt;40%,Resumo!B67&amp;"*",Resumo!B67))</f>
        <v>93,07*</v>
      </c>
      <c r="C65" s="43">
        <f>Resumo!D67</f>
        <v>106.38297872340425</v>
      </c>
      <c r="D65" s="43">
        <f>Resumo!E67</f>
        <v>100</v>
      </c>
      <c r="E65" s="43" t="str">
        <f>IF(Resumo!H67&gt;=100,Resumo!H67,IF(Resumo!I67&gt;=38,Resumo!H67&amp;"*",Resumo!H67))</f>
        <v>79,37*</v>
      </c>
      <c r="F65" s="83" t="str">
        <f>IF(Resumo!K67&gt;=100,Resumo!K67,IF(AND(Resumo!M67&lt;=40,Resumo!N67&lt;=65),Resumo!K67&amp;"*",Resumo!K67))</f>
        <v>81,88*</v>
      </c>
      <c r="G65" s="77">
        <f>IF(D65="N/A",SUM(COUNTIF(B65,"&gt;=100"),COUNTIF(B65:F65,"*"),COUNTIF(E65:F65,"&gt;=100"))+Plan1!G65-1,SUM(COUNTIF(B65,"&gt;=100"),COUNTIF(B65:F65,"*"),COUNTIF(E65:F65,"&gt;=100"))+Plan1!G65)</f>
        <v>4</v>
      </c>
      <c r="J65" s="76"/>
      <c r="K65" s="76"/>
    </row>
    <row r="66" spans="1:11" x14ac:dyDescent="0.25">
      <c r="A66" s="40" t="s">
        <v>59</v>
      </c>
      <c r="B66" s="141" t="str">
        <f>IF(Resumo!B68&gt;=100,Resumo!B68,IF(VLOOKUP('Plan1 (2)'!A66,'M1 Painel CSJT'!A:F,6,FALSE)&lt;40%,Resumo!B68&amp;"*",Resumo!B68))</f>
        <v>91,05*</v>
      </c>
      <c r="C66" s="9">
        <f>Resumo!D68</f>
        <v>106.38297872340425</v>
      </c>
      <c r="D66" s="9">
        <f>Resumo!E68</f>
        <v>100</v>
      </c>
      <c r="E66" s="9" t="str">
        <f>IF(Resumo!H68&gt;=100,Resumo!H68,IF(Resumo!I68&gt;=38,Resumo!H68&amp;"*",Resumo!H68))</f>
        <v>98,65*</v>
      </c>
      <c r="F66" s="84">
        <f>IF(Resumo!K68&gt;=100,Resumo!K68,IF(AND(Resumo!M68&lt;=40,Resumo!N68&lt;=65),Resumo!K68&amp;"*",Resumo!K68))</f>
        <v>108.81</v>
      </c>
      <c r="G66" s="20">
        <f>IF(D66="N/A",SUM(COUNTIF(B66,"&gt;=100"),COUNTIF(B66:F66,"*"),COUNTIF(E66:F66,"&gt;=100"))+Plan1!G66-1,SUM(COUNTIF(B66,"&gt;=100"),COUNTIF(B66:F66,"*"),COUNTIF(E66:F66,"&gt;=100"))+Plan1!G66)</f>
        <v>4</v>
      </c>
      <c r="J66" s="76"/>
      <c r="K66" s="76"/>
    </row>
    <row r="67" spans="1:11" x14ac:dyDescent="0.25">
      <c r="A67" s="42" t="s">
        <v>60</v>
      </c>
      <c r="B67" s="140" t="str">
        <f>IF(Resumo!B69&gt;=100,Resumo!B69,IF(VLOOKUP('Plan1 (2)'!A67,'M1 Painel CSJT'!A:F,6,FALSE)&lt;40%,Resumo!B69&amp;"*",Resumo!B69))</f>
        <v>99,44*</v>
      </c>
      <c r="C67" s="43">
        <f>Resumo!D69</f>
        <v>106.38297872340425</v>
      </c>
      <c r="D67" s="43">
        <f>Resumo!E69</f>
        <v>100</v>
      </c>
      <c r="E67" s="43">
        <f>IF(Resumo!H69&gt;=100,Resumo!H69,IF(Resumo!I69&gt;=38,Resumo!H69&amp;"*",Resumo!H69))</f>
        <v>101.08</v>
      </c>
      <c r="F67" s="83" t="str">
        <f>IF(Resumo!K69&gt;=100,Resumo!K69,IF(AND(Resumo!M69&lt;=40,Resumo!N69&lt;=65),Resumo!K69&amp;"*",Resumo!K69))</f>
        <v>92,76*</v>
      </c>
      <c r="G67" s="77">
        <f>IF(D67="N/A",SUM(COUNTIF(B67,"&gt;=100"),COUNTIF(B67:F67,"*"),COUNTIF(E67:F67,"&gt;=100"))+Plan1!G67-1,SUM(COUNTIF(B67,"&gt;=100"),COUNTIF(B67:F67,"*"),COUNTIF(E67:F67,"&gt;=100"))+Plan1!G67)</f>
        <v>4</v>
      </c>
      <c r="J67" s="76"/>
      <c r="K67" s="76"/>
    </row>
    <row r="68" spans="1:11" x14ac:dyDescent="0.25">
      <c r="A68" s="40" t="s">
        <v>61</v>
      </c>
      <c r="B68" s="141" t="str">
        <f>IF(Resumo!B70&gt;=100,Resumo!B70,IF(VLOOKUP('Plan1 (2)'!A68,'M1 Painel CSJT'!A:F,6,FALSE)&lt;40%,Resumo!B70&amp;"*",Resumo!B70))</f>
        <v>89,28*</v>
      </c>
      <c r="C68" s="9">
        <f>Resumo!D70</f>
        <v>106.06011687598877</v>
      </c>
      <c r="D68" s="9">
        <f>Resumo!E70</f>
        <v>100</v>
      </c>
      <c r="E68" s="9" t="str">
        <f>IF(Resumo!H70&gt;=100,Resumo!H70,IF(Resumo!I70&gt;=38,Resumo!H70&amp;"*",Resumo!H70))</f>
        <v>96,16*</v>
      </c>
      <c r="F68" s="84" t="str">
        <f>IF(Resumo!K70&gt;=100,Resumo!K70,IF(AND(Resumo!M70&lt;=40,Resumo!N70&lt;=65),Resumo!K70&amp;"*",Resumo!K70))</f>
        <v>90,17*</v>
      </c>
      <c r="G68" s="20">
        <f>IF(D68="N/A",SUM(COUNTIF(B68,"&gt;=100"),COUNTIF(B68:F68,"*"),COUNTIF(E68:F68,"&gt;=100"))+Plan1!G68-1,SUM(COUNTIF(B68,"&gt;=100"),COUNTIF(B68:F68,"*"),COUNTIF(E68:F68,"&gt;=100"))+Plan1!G68)</f>
        <v>4</v>
      </c>
      <c r="J68" s="76"/>
      <c r="K68" s="76"/>
    </row>
    <row r="69" spans="1:11" x14ac:dyDescent="0.25">
      <c r="A69" s="42" t="s">
        <v>62</v>
      </c>
      <c r="B69" s="140" t="str">
        <f>IF(Resumo!B71&gt;=100,Resumo!B71,IF(VLOOKUP('Plan1 (2)'!A69,'M1 Painel CSJT'!A:F,6,FALSE)&lt;40%,Resumo!B71&amp;"*",Resumo!B71))</f>
        <v>95,68*</v>
      </c>
      <c r="C69" s="43">
        <f>Resumo!D71</f>
        <v>106.38297872340425</v>
      </c>
      <c r="D69" s="43">
        <f>Resumo!E71</f>
        <v>100</v>
      </c>
      <c r="E69" s="43">
        <f>IF(Resumo!H71&gt;=100,Resumo!H71,IF(Resumo!I71&gt;=38,Resumo!H71&amp;"*",Resumo!H71))</f>
        <v>108.46</v>
      </c>
      <c r="F69" s="83" t="str">
        <f>IF(Resumo!K71&gt;=100,Resumo!K71,IF(AND(Resumo!M71&lt;=40,Resumo!N71&lt;=65),Resumo!K71&amp;"*",Resumo!K71))</f>
        <v>93*</v>
      </c>
      <c r="G69" s="77">
        <f>IF(D69="N/A",SUM(COUNTIF(B69,"&gt;=100"),COUNTIF(B69:F69,"*"),COUNTIF(E69:F69,"&gt;=100"))+Plan1!G69-1,SUM(COUNTIF(B69,"&gt;=100"),COUNTIF(B69:F69,"*"),COUNTIF(E69:F69,"&gt;=100"))+Plan1!G69)</f>
        <v>4</v>
      </c>
      <c r="J69" s="76"/>
      <c r="K69" s="76"/>
    </row>
    <row r="70" spans="1:11" x14ac:dyDescent="0.25">
      <c r="A70" s="40" t="s">
        <v>63</v>
      </c>
      <c r="B70" s="141" t="str">
        <f>IF(Resumo!B72&gt;=100,Resumo!B72,IF(VLOOKUP('Plan1 (2)'!A70,'M1 Painel CSJT'!A:F,6,FALSE)&lt;40%,Resumo!B72&amp;"*",Resumo!B72))</f>
        <v>99,01*</v>
      </c>
      <c r="C70" s="9">
        <f>Resumo!D72</f>
        <v>106.38297872340425</v>
      </c>
      <c r="D70" s="9">
        <f>Resumo!E72</f>
        <v>100</v>
      </c>
      <c r="E70" s="9" t="str">
        <f>IF(Resumo!H72&gt;=100,Resumo!H72,IF(Resumo!I72&gt;=38,Resumo!H72&amp;"*",Resumo!H72))</f>
        <v>96,37*</v>
      </c>
      <c r="F70" s="84" t="str">
        <f>IF(Resumo!K72&gt;=100,Resumo!K72,IF(AND(Resumo!M72&lt;=40,Resumo!N72&lt;=65),Resumo!K72&amp;"*",Resumo!K72))</f>
        <v>96,2*</v>
      </c>
      <c r="G70" s="20">
        <f>IF(D70="N/A",SUM(COUNTIF(B70,"&gt;=100"),COUNTIF(B70:F70,"*"),COUNTIF(E70:F70,"&gt;=100"))+Plan1!G70-1,SUM(COUNTIF(B70,"&gt;=100"),COUNTIF(B70:F70,"*"),COUNTIF(E70:F70,"&gt;=100"))+Plan1!G70)</f>
        <v>4</v>
      </c>
      <c r="J70" s="76"/>
      <c r="K70" s="76"/>
    </row>
    <row r="71" spans="1:11" x14ac:dyDescent="0.25">
      <c r="A71" s="42" t="s">
        <v>64</v>
      </c>
      <c r="B71" s="140">
        <f>IF(Resumo!B73&gt;=100,Resumo!B73,IF(VLOOKUP('Plan1 (2)'!A71,'M1 Painel CSJT'!A:F,6,FALSE)&lt;40%,Resumo!B73&amp;"*",Resumo!B73))</f>
        <v>103.67999999999999</v>
      </c>
      <c r="C71" s="43">
        <f>Resumo!D73</f>
        <v>106.2961354754668</v>
      </c>
      <c r="D71" s="43">
        <f>Resumo!E73</f>
        <v>100</v>
      </c>
      <c r="E71" s="43">
        <f>IF(Resumo!H73&gt;=100,Resumo!H73,IF(Resumo!I73&gt;=38,Resumo!H73&amp;"*",Resumo!H73))</f>
        <v>102.35</v>
      </c>
      <c r="F71" s="83">
        <f>IF(Resumo!K73&gt;=100,Resumo!K73,IF(AND(Resumo!M73&lt;=40,Resumo!N73&lt;=65),Resumo!K73&amp;"*",Resumo!K73))</f>
        <v>109.31</v>
      </c>
      <c r="G71" s="77">
        <f>IF(D71="N/A",SUM(COUNTIF(B71,"&gt;=100"),COUNTIF(B71:F71,"*"),COUNTIF(E71:F71,"&gt;=100"))+Plan1!G71-1,SUM(COUNTIF(B71,"&gt;=100"),COUNTIF(B71:F71,"*"),COUNTIF(E71:F71,"&gt;=100"))+Plan1!G71)</f>
        <v>4</v>
      </c>
      <c r="J71" s="76"/>
      <c r="K71" s="76"/>
    </row>
    <row r="72" spans="1:11" x14ac:dyDescent="0.25">
      <c r="A72" s="40" t="s">
        <v>65</v>
      </c>
      <c r="B72" s="141" t="str">
        <f>IF(Resumo!B74&gt;=100,Resumo!B74,IF(VLOOKUP('Plan1 (2)'!A72,'M1 Painel CSJT'!A:F,6,FALSE)&lt;40%,Resumo!B74&amp;"*",Resumo!B74))</f>
        <v>99,76*</v>
      </c>
      <c r="C72" s="9">
        <f>Resumo!D74</f>
        <v>106.38297872340425</v>
      </c>
      <c r="D72" s="9">
        <f>Resumo!E74</f>
        <v>100</v>
      </c>
      <c r="E72" s="9">
        <f>IF(Resumo!H74&gt;=100,Resumo!H74,IF(Resumo!I74&gt;=38,Resumo!H74&amp;"*",Resumo!H74))</f>
        <v>111.44</v>
      </c>
      <c r="F72" s="84" t="str">
        <f>IF(Resumo!K74&gt;=100,Resumo!K74,IF(AND(Resumo!M74&lt;=40,Resumo!N74&lt;=65),Resumo!K74&amp;"*",Resumo!K74))</f>
        <v>89,82*</v>
      </c>
      <c r="G72" s="20">
        <f>IF(D72="N/A",SUM(COUNTIF(B72,"&gt;=100"),COUNTIF(B72:F72,"*"),COUNTIF(E72:F72,"&gt;=100"))+Plan1!G72-1,SUM(COUNTIF(B72,"&gt;=100"),COUNTIF(B72:F72,"*"),COUNTIF(E72:F72,"&gt;=100"))+Plan1!G72)</f>
        <v>4</v>
      </c>
      <c r="J72" s="76"/>
      <c r="K72" s="76"/>
    </row>
    <row r="73" spans="1:11" x14ac:dyDescent="0.25">
      <c r="A73" s="42" t="s">
        <v>66</v>
      </c>
      <c r="B73" s="140" t="str">
        <f>IF(Resumo!B75&gt;=100,Resumo!B75,IF(VLOOKUP('Plan1 (2)'!A73,'M1 Painel CSJT'!A:F,6,FALSE)&lt;40%,Resumo!B75&amp;"*",Resumo!B75))</f>
        <v>93,47*</v>
      </c>
      <c r="C73" s="43">
        <f>Resumo!D75</f>
        <v>106.38297872340425</v>
      </c>
      <c r="D73" s="43">
        <f>Resumo!E75</f>
        <v>100</v>
      </c>
      <c r="E73" s="43">
        <f>IF(Resumo!H75&gt;=100,Resumo!H75,IF(Resumo!I75&gt;=38,Resumo!H75&amp;"*",Resumo!H75))</f>
        <v>104.16</v>
      </c>
      <c r="F73" s="83" t="str">
        <f>IF(Resumo!K75&gt;=100,Resumo!K75,IF(AND(Resumo!M75&lt;=40,Resumo!N75&lt;=65),Resumo!K75&amp;"*",Resumo!K75))</f>
        <v>84,21*</v>
      </c>
      <c r="G73" s="77">
        <f>IF(D73="N/A",SUM(COUNTIF(B73,"&gt;=100"),COUNTIF(B73:F73,"*"),COUNTIF(E73:F73,"&gt;=100"))+Plan1!G73-1,SUM(COUNTIF(B73,"&gt;=100"),COUNTIF(B73:F73,"*"),COUNTIF(E73:F73,"&gt;=100"))+Plan1!G73)</f>
        <v>4</v>
      </c>
      <c r="J73" s="76"/>
      <c r="K73" s="76"/>
    </row>
    <row r="74" spans="1:11" x14ac:dyDescent="0.25">
      <c r="A74" s="40" t="s">
        <v>67</v>
      </c>
      <c r="B74" s="141">
        <f>IF(Resumo!B76&gt;=100,Resumo!B76,IF(VLOOKUP('Plan1 (2)'!A74,'M1 Painel CSJT'!A:F,6,FALSE)&lt;40%,Resumo!B76&amp;"*",Resumo!B76))</f>
        <v>101.11000000000001</v>
      </c>
      <c r="C74" s="9">
        <f>Resumo!D76</f>
        <v>106.38297872340425</v>
      </c>
      <c r="D74" s="9">
        <f>Resumo!E76</f>
        <v>100</v>
      </c>
      <c r="E74" s="9">
        <f>IF(Resumo!H76&gt;=100,Resumo!H76,IF(Resumo!I76&gt;=38,Resumo!H76&amp;"*",Resumo!H76))</f>
        <v>108.62</v>
      </c>
      <c r="F74" s="84">
        <f>IF(Resumo!K76&gt;=100,Resumo!K76,IF(AND(Resumo!M76&lt;=40,Resumo!N76&lt;=65),Resumo!K76&amp;"*",Resumo!K76))</f>
        <v>100.76</v>
      </c>
      <c r="G74" s="20">
        <f>IF(D74="N/A",SUM(COUNTIF(B74,"&gt;=100"),COUNTIF(B74:F74,"*"),COUNTIF(E74:F74,"&gt;=100"))+Plan1!G74-1,SUM(COUNTIF(B74,"&gt;=100"),COUNTIF(B74:F74,"*"),COUNTIF(E74:F74,"&gt;=100"))+Plan1!G74)</f>
        <v>4</v>
      </c>
      <c r="J74" s="76"/>
      <c r="K74" s="76"/>
    </row>
    <row r="75" spans="1:11" x14ac:dyDescent="0.25">
      <c r="A75" s="42" t="s">
        <v>68</v>
      </c>
      <c r="B75" s="140" t="str">
        <f>IF(Resumo!B77&gt;=100,Resumo!B77,IF(VLOOKUP('Plan1 (2)'!A75,'M1 Painel CSJT'!A:F,6,FALSE)&lt;40%,Resumo!B77&amp;"*",Resumo!B77))</f>
        <v>93,11*</v>
      </c>
      <c r="C75" s="43">
        <f>Resumo!D77</f>
        <v>106.22276339400155</v>
      </c>
      <c r="D75" s="43">
        <f>Resumo!E77</f>
        <v>100</v>
      </c>
      <c r="E75" s="43">
        <f>IF(Resumo!H77&gt;=100,Resumo!H77,IF(Resumo!I77&gt;=38,Resumo!H77&amp;"*",Resumo!H77))</f>
        <v>90.39</v>
      </c>
      <c r="F75" s="83" t="str">
        <f>IF(Resumo!K77&gt;=100,Resumo!K77,IF(AND(Resumo!M77&lt;=40,Resumo!N77&lt;=65),Resumo!K77&amp;"*",Resumo!K77))</f>
        <v>93,62*</v>
      </c>
      <c r="G75" s="77">
        <f>IF(D75="N/A",SUM(COUNTIF(B75,"&gt;=100"),COUNTIF(B75:F75,"*"),COUNTIF(E75:F75,"&gt;=100"))+Plan1!G75-1,SUM(COUNTIF(B75,"&gt;=100"),COUNTIF(B75:F75,"*"),COUNTIF(E75:F75,"&gt;=100"))+Plan1!G75)</f>
        <v>3</v>
      </c>
      <c r="J75" s="76"/>
      <c r="K75" s="76"/>
    </row>
    <row r="76" spans="1:11" x14ac:dyDescent="0.25">
      <c r="A76" s="40" t="s">
        <v>69</v>
      </c>
      <c r="B76" s="141">
        <f>IF(Resumo!B78&gt;=100,Resumo!B78,IF(VLOOKUP('Plan1 (2)'!A76,'M1 Painel CSJT'!A:F,6,FALSE)&lt;40%,Resumo!B78&amp;"*",Resumo!B78))</f>
        <v>86.71</v>
      </c>
      <c r="C76" s="9">
        <f>Resumo!D78</f>
        <v>106.38297872340425</v>
      </c>
      <c r="D76" s="9">
        <f>Resumo!E78</f>
        <v>100</v>
      </c>
      <c r="E76" s="9">
        <f>IF(Resumo!H78&gt;=100,Resumo!H78,IF(Resumo!I78&gt;=38,Resumo!H78&amp;"*",Resumo!H78))</f>
        <v>107.9</v>
      </c>
      <c r="F76" s="84" t="str">
        <f>IF(Resumo!K78&gt;=100,Resumo!K78,IF(AND(Resumo!M78&lt;=40,Resumo!N78&lt;=65),Resumo!K78&amp;"*",Resumo!K78))</f>
        <v>93,94*</v>
      </c>
      <c r="G76" s="20">
        <f>IF(D76="N/A",SUM(COUNTIF(B76,"&gt;=100"),COUNTIF(B76:F76,"*"),COUNTIF(E76:F76,"&gt;=100"))+Plan1!G76-1,SUM(COUNTIF(B76,"&gt;=100"),COUNTIF(B76:F76,"*"),COUNTIF(E76:F76,"&gt;=100"))+Plan1!G76)</f>
        <v>3</v>
      </c>
      <c r="J76" s="76"/>
      <c r="K76" s="76"/>
    </row>
    <row r="77" spans="1:11" x14ac:dyDescent="0.25">
      <c r="A77" s="42" t="s">
        <v>70</v>
      </c>
      <c r="B77" s="140">
        <f>IF(Resumo!B79&gt;=100,Resumo!B79,IF(VLOOKUP('Plan1 (2)'!A77,'M1 Painel CSJT'!A:F,6,FALSE)&lt;40%,Resumo!B79&amp;"*",Resumo!B79))</f>
        <v>85.71</v>
      </c>
      <c r="C77" s="45">
        <f>Resumo!D79</f>
        <v>106.38297872340425</v>
      </c>
      <c r="D77" s="45">
        <f>Resumo!E79</f>
        <v>100</v>
      </c>
      <c r="E77" s="45" t="str">
        <f>IF(Resumo!H79&gt;=100,Resumo!H79,IF(Resumo!I79&gt;=38,Resumo!H79&amp;"*",Resumo!H79))</f>
        <v>97,62*</v>
      </c>
      <c r="F77" s="86">
        <f>IF(Resumo!K79&gt;=100,Resumo!K79,IF(AND(Resumo!M79&lt;=40,Resumo!N79&lt;=65),Resumo!K79&amp;"*",Resumo!K79))</f>
        <v>98.18</v>
      </c>
      <c r="G77" s="79">
        <f>IF(D77="N/A",SUM(COUNTIF(B77,"&gt;=100"),COUNTIF(B77:F77,"*"),COUNTIF(E77:F77,"&gt;=100"))+Plan1!G77-1,SUM(COUNTIF(B77,"&gt;=100"),COUNTIF(B77:F77,"*"),COUNTIF(E77:F77,"&gt;=100"))+Plan1!G77)</f>
        <v>2</v>
      </c>
      <c r="J77" s="76"/>
      <c r="K77" s="76"/>
    </row>
    <row r="78" spans="1:11" x14ac:dyDescent="0.25">
      <c r="A78" s="40" t="s">
        <v>71</v>
      </c>
      <c r="B78" s="141" t="str">
        <f>IF(Resumo!B80&gt;=100,Resumo!B80,IF(VLOOKUP('Plan1 (2)'!A78,'M1 Painel CSJT'!A:F,6,FALSE)&lt;40%,Resumo!B80&amp;"*",Resumo!B80))</f>
        <v>99,79*</v>
      </c>
      <c r="C78" s="9">
        <f>Resumo!D80</f>
        <v>106.38297872340425</v>
      </c>
      <c r="D78" s="9">
        <f>Resumo!E80</f>
        <v>100</v>
      </c>
      <c r="E78" s="9">
        <f>IF(Resumo!H80&gt;=100,Resumo!H80,IF(Resumo!I80&gt;=38,Resumo!H80&amp;"*",Resumo!H80))</f>
        <v>86.99</v>
      </c>
      <c r="F78" s="84">
        <f>IF(Resumo!K80&gt;=100,Resumo!K80,IF(AND(Resumo!M80&lt;=40,Resumo!N80&lt;=65),Resumo!K80&amp;"*",Resumo!K80))</f>
        <v>120.18</v>
      </c>
      <c r="G78" s="20">
        <f>IF(D78="N/A",SUM(COUNTIF(B78,"&gt;=100"),COUNTIF(B78:F78,"*"),COUNTIF(E78:F78,"&gt;=100"))+Plan1!G78-1,SUM(COUNTIF(B78,"&gt;=100"),COUNTIF(B78:F78,"*"),COUNTIF(E78:F78,"&gt;=100"))+Plan1!G78)</f>
        <v>3</v>
      </c>
      <c r="J78" s="76"/>
      <c r="K78" s="76"/>
    </row>
    <row r="79" spans="1:11" x14ac:dyDescent="0.25">
      <c r="A79" s="42" t="s">
        <v>72</v>
      </c>
      <c r="B79" s="140" t="str">
        <f>IF(Resumo!B81&gt;=100,Resumo!B81,IF(VLOOKUP('Plan1 (2)'!A79,'M1 Painel CSJT'!A:F,6,FALSE)&lt;40%,Resumo!B81&amp;"*",Resumo!B81))</f>
        <v>96,84*</v>
      </c>
      <c r="C79" s="43">
        <f>Resumo!D81</f>
        <v>106.38297872340425</v>
      </c>
      <c r="D79" s="43">
        <f>Resumo!E81</f>
        <v>100</v>
      </c>
      <c r="E79" s="43">
        <f>IF(Resumo!H81&gt;=100,Resumo!H81,IF(Resumo!I81&gt;=38,Resumo!H81&amp;"*",Resumo!H81))</f>
        <v>102.86</v>
      </c>
      <c r="F79" s="83">
        <f>IF(Resumo!K81&gt;=100,Resumo!K81,IF(AND(Resumo!M81&lt;=40,Resumo!N81&lt;=65),Resumo!K81&amp;"*",Resumo!K81))</f>
        <v>100.63</v>
      </c>
      <c r="G79" s="77">
        <f>IF(D79="N/A",SUM(COUNTIF(B79,"&gt;=100"),COUNTIF(B79:F79,"*"),COUNTIF(E79:F79,"&gt;=100"))+Plan1!G79-1,SUM(COUNTIF(B79,"&gt;=100"),COUNTIF(B79:F79,"*"),COUNTIF(E79:F79,"&gt;=100"))+Plan1!G79)</f>
        <v>4</v>
      </c>
      <c r="J79" s="76"/>
      <c r="K79" s="76"/>
    </row>
    <row r="80" spans="1:11" x14ac:dyDescent="0.25">
      <c r="A80" s="40" t="s">
        <v>73</v>
      </c>
      <c r="B80" s="141">
        <f>IF(Resumo!B82&gt;=100,Resumo!B82,IF(VLOOKUP('Plan1 (2)'!A80,'M1 Painel CSJT'!A:F,6,FALSE)&lt;40%,Resumo!B82&amp;"*",Resumo!B82))</f>
        <v>80.239999999999995</v>
      </c>
      <c r="C80" s="9">
        <f>Resumo!D82</f>
        <v>104.52069463196611</v>
      </c>
      <c r="D80" s="9">
        <f>Resumo!E82</f>
        <v>100</v>
      </c>
      <c r="E80" s="9">
        <f>IF(Resumo!H82&gt;=100,Resumo!H82,IF(Resumo!I82&gt;=38,Resumo!H82&amp;"*",Resumo!H82))</f>
        <v>107.97</v>
      </c>
      <c r="F80" s="84">
        <f>IF(Resumo!K82&gt;=100,Resumo!K82,IF(AND(Resumo!M82&lt;=40,Resumo!N82&lt;=65),Resumo!K82&amp;"*",Resumo!K82))</f>
        <v>94.25</v>
      </c>
      <c r="G80" s="20">
        <f>IF(D80="N/A",SUM(COUNTIF(B80,"&gt;=100"),COUNTIF(B80:F80,"*"),COUNTIF(E80:F80,"&gt;=100"))+Plan1!G80-1,SUM(COUNTIF(B80,"&gt;=100"),COUNTIF(B80:F80,"*"),COUNTIF(E80:F80,"&gt;=100"))+Plan1!G80)</f>
        <v>2</v>
      </c>
      <c r="J80" s="76"/>
      <c r="K80" s="76"/>
    </row>
    <row r="81" spans="1:11" x14ac:dyDescent="0.25">
      <c r="A81" s="42" t="s">
        <v>74</v>
      </c>
      <c r="B81" s="140" t="str">
        <f>IF(Resumo!B83&gt;=100,Resumo!B83,IF(VLOOKUP('Plan1 (2)'!A81,'M1 Painel CSJT'!A:F,6,FALSE)&lt;40%,Resumo!B83&amp;"*",Resumo!B83))</f>
        <v>87,79*</v>
      </c>
      <c r="C81" s="43">
        <f>Resumo!D83</f>
        <v>106.38297872340425</v>
      </c>
      <c r="D81" s="43">
        <f>Resumo!E83</f>
        <v>100</v>
      </c>
      <c r="E81" s="43">
        <f>IF(Resumo!H83&gt;=100,Resumo!H83,IF(Resumo!I83&gt;=38,Resumo!H83&amp;"*",Resumo!H83))</f>
        <v>103.96</v>
      </c>
      <c r="F81" s="83" t="str">
        <f>IF(Resumo!K83&gt;=100,Resumo!K83,IF(AND(Resumo!M83&lt;=40,Resumo!N83&lt;=65),Resumo!K83&amp;"*",Resumo!K83))</f>
        <v>91,26*</v>
      </c>
      <c r="G81" s="77">
        <f>IF(D81="N/A",SUM(COUNTIF(B81,"&gt;=100"),COUNTIF(B81:F81,"*"),COUNTIF(E81:F81,"&gt;=100"))+Plan1!G81-1,SUM(COUNTIF(B81,"&gt;=100"),COUNTIF(B81:F81,"*"),COUNTIF(E81:F81,"&gt;=100"))+Plan1!G81)</f>
        <v>4</v>
      </c>
      <c r="J81" s="76"/>
      <c r="K81" s="76"/>
    </row>
    <row r="82" spans="1:11" x14ac:dyDescent="0.25">
      <c r="A82" s="40" t="s">
        <v>75</v>
      </c>
      <c r="B82" s="141">
        <f>IF(Resumo!B84&gt;=100,Resumo!B84,IF(VLOOKUP('Plan1 (2)'!A82,'M1 Painel CSJT'!A:F,6,FALSE)&lt;40%,Resumo!B84&amp;"*",Resumo!B84))</f>
        <v>69.699999999999989</v>
      </c>
      <c r="C82" s="9">
        <f>Resumo!D84</f>
        <v>106.30346977069618</v>
      </c>
      <c r="D82" s="9">
        <f>Resumo!E84</f>
        <v>100</v>
      </c>
      <c r="E82" s="9">
        <f>IF(Resumo!H84&gt;=100,Resumo!H84,IF(Resumo!I84&gt;=38,Resumo!H84&amp;"*",Resumo!H84))</f>
        <v>108.12</v>
      </c>
      <c r="F82" s="84">
        <f>IF(Resumo!K84&gt;=100,Resumo!K84,IF(AND(Resumo!M84&lt;=40,Resumo!N84&lt;=65),Resumo!K84&amp;"*",Resumo!K84))</f>
        <v>98.68</v>
      </c>
      <c r="G82" s="20">
        <f>IF(D82="N/A",SUM(COUNTIF(B82,"&gt;=100"),COUNTIF(B82:F82,"*"),COUNTIF(E82:F82,"&gt;=100"))+Plan1!G82-1,SUM(COUNTIF(B82,"&gt;=100"),COUNTIF(B82:F82,"*"),COUNTIF(E82:F82,"&gt;=100"))+Plan1!G82)</f>
        <v>2</v>
      </c>
      <c r="J82" s="76"/>
      <c r="K82" s="76"/>
    </row>
    <row r="83" spans="1:11" x14ac:dyDescent="0.25">
      <c r="A83" s="42" t="s">
        <v>76</v>
      </c>
      <c r="B83" s="140" t="str">
        <f>IF(Resumo!B85&gt;=100,Resumo!B85,IF(VLOOKUP('Plan1 (2)'!A83,'M1 Painel CSJT'!A:F,6,FALSE)&lt;40%,Resumo!B85&amp;"*",Resumo!B85))</f>
        <v>92,35*</v>
      </c>
      <c r="C83" s="43">
        <f>Resumo!D85</f>
        <v>106.38297872340425</v>
      </c>
      <c r="D83" s="43">
        <f>Resumo!E85</f>
        <v>100</v>
      </c>
      <c r="E83" s="43">
        <f>IF(Resumo!H85&gt;=100,Resumo!H85,IF(Resumo!I85&gt;=38,Resumo!H85&amp;"*",Resumo!H85))</f>
        <v>118.61</v>
      </c>
      <c r="F83" s="83" t="str">
        <f>IF(Resumo!K85&gt;=100,Resumo!K85,IF(AND(Resumo!M85&lt;=40,Resumo!N85&lt;=65),Resumo!K85&amp;"*",Resumo!K85))</f>
        <v>97,7*</v>
      </c>
      <c r="G83" s="77">
        <f>IF(D83="N/A",SUM(COUNTIF(B83,"&gt;=100"),COUNTIF(B83:F83,"*"),COUNTIF(E83:F83,"&gt;=100"))+Plan1!G83-1,SUM(COUNTIF(B83,"&gt;=100"),COUNTIF(B83:F83,"*"),COUNTIF(E83:F83,"&gt;=100"))+Plan1!G83)</f>
        <v>4</v>
      </c>
      <c r="J83" s="76"/>
      <c r="K83" s="76"/>
    </row>
    <row r="84" spans="1:11" x14ac:dyDescent="0.25">
      <c r="A84" s="40" t="s">
        <v>77</v>
      </c>
      <c r="B84" s="141">
        <f>IF(Resumo!B86&gt;=100,Resumo!B86,IF(VLOOKUP('Plan1 (2)'!A84,'M1 Painel CSJT'!A:F,6,FALSE)&lt;40%,Resumo!B86&amp;"*",Resumo!B86))</f>
        <v>105.39</v>
      </c>
      <c r="C84" s="9">
        <f>Resumo!D86</f>
        <v>106.38297872340425</v>
      </c>
      <c r="D84" s="9">
        <f>Resumo!E86</f>
        <v>100</v>
      </c>
      <c r="E84" s="9">
        <f>IF(Resumo!H86&gt;=100,Resumo!H86,IF(Resumo!I86&gt;=38,Resumo!H86&amp;"*",Resumo!H86))</f>
        <v>91.79</v>
      </c>
      <c r="F84" s="84" t="str">
        <f>IF(Resumo!K86&gt;=100,Resumo!K86,IF(AND(Resumo!M86&lt;=40,Resumo!N86&lt;=65),Resumo!K86&amp;"*",Resumo!K86))</f>
        <v>87,38*</v>
      </c>
      <c r="G84" s="20">
        <f>IF(D84="N/A",SUM(COUNTIF(B84,"&gt;=100"),COUNTIF(B84:F84,"*"),COUNTIF(E84:F84,"&gt;=100"))+Plan1!G84-1,SUM(COUNTIF(B84,"&gt;=100"),COUNTIF(B84:F84,"*"),COUNTIF(E84:F84,"&gt;=100"))+Plan1!G84)</f>
        <v>3</v>
      </c>
      <c r="J84" s="76"/>
      <c r="K84" s="76"/>
    </row>
    <row r="85" spans="1:11" x14ac:dyDescent="0.25">
      <c r="A85" s="42" t="s">
        <v>78</v>
      </c>
      <c r="B85" s="140" t="str">
        <f>IF(Resumo!B87&gt;=100,Resumo!B87,IF(VLOOKUP('Plan1 (2)'!A85,'M1 Painel CSJT'!A:F,6,FALSE)&lt;40%,Resumo!B87&amp;"*",Resumo!B87))</f>
        <v>96,96*</v>
      </c>
      <c r="C85" s="43">
        <f>Resumo!D87</f>
        <v>106.28156501632762</v>
      </c>
      <c r="D85" s="43">
        <f>Resumo!E87</f>
        <v>100</v>
      </c>
      <c r="E85" s="43" t="str">
        <f>IF(Resumo!H87&gt;=100,Resumo!H87,IF(Resumo!I87&gt;=38,Resumo!H87&amp;"*",Resumo!H87))</f>
        <v>93,9*</v>
      </c>
      <c r="F85" s="83" t="str">
        <f>IF(Resumo!K87&gt;=100,Resumo!K87,IF(AND(Resumo!M87&lt;=40,Resumo!N87&lt;=65),Resumo!K87&amp;"*",Resumo!K87))</f>
        <v>74,38*</v>
      </c>
      <c r="G85" s="77">
        <f>IF(D85="N/A",SUM(COUNTIF(B85,"&gt;=100"),COUNTIF(B85:F85,"*"),COUNTIF(E85:F85,"&gt;=100"))+Plan1!G85-1,SUM(COUNTIF(B85,"&gt;=100"),COUNTIF(B85:F85,"*"),COUNTIF(E85:F85,"&gt;=100"))+Plan1!G85)</f>
        <v>4</v>
      </c>
      <c r="J85" s="76"/>
      <c r="K85" s="76"/>
    </row>
    <row r="86" spans="1:11" x14ac:dyDescent="0.25">
      <c r="A86" s="40" t="s">
        <v>79</v>
      </c>
      <c r="B86" s="141">
        <f>IF(Resumo!B88&gt;=100,Resumo!B88,IF(VLOOKUP('Plan1 (2)'!A86,'M1 Painel CSJT'!A:F,6,FALSE)&lt;40%,Resumo!B88&amp;"*",Resumo!B88))</f>
        <v>107.36000000000001</v>
      </c>
      <c r="C86" s="9">
        <f>Resumo!D88</f>
        <v>106.38297872340425</v>
      </c>
      <c r="D86" s="9">
        <f>Resumo!E88</f>
        <v>100</v>
      </c>
      <c r="E86" s="9" t="str">
        <f>IF(Resumo!H88&gt;=100,Resumo!H88,IF(Resumo!I88&gt;=38,Resumo!H88&amp;"*",Resumo!H88))</f>
        <v>81,74*</v>
      </c>
      <c r="F86" s="84">
        <f>IF(Resumo!K88&gt;=100,Resumo!K88,IF(AND(Resumo!M88&lt;=40,Resumo!N88&lt;=65),Resumo!K88&amp;"*",Resumo!K88))</f>
        <v>103.32</v>
      </c>
      <c r="G86" s="20">
        <f>IF(D86="N/A",SUM(COUNTIF(B86,"&gt;=100"),COUNTIF(B86:F86,"*"),COUNTIF(E86:F86,"&gt;=100"))+Plan1!G86-1,SUM(COUNTIF(B86,"&gt;=100"),COUNTIF(B86:F86,"*"),COUNTIF(E86:F86,"&gt;=100"))+Plan1!G86)</f>
        <v>4</v>
      </c>
      <c r="J86" s="76"/>
      <c r="K86" s="76"/>
    </row>
    <row r="87" spans="1:11" x14ac:dyDescent="0.25">
      <c r="A87" s="42" t="s">
        <v>80</v>
      </c>
      <c r="B87" s="140">
        <f>IF(Resumo!B89&gt;=100,Resumo!B89,IF(VLOOKUP('Plan1 (2)'!A87,'M1 Painel CSJT'!A:F,6,FALSE)&lt;40%,Resumo!B89&amp;"*",Resumo!B89))</f>
        <v>101.17</v>
      </c>
      <c r="C87" s="43">
        <f>Resumo!D89</f>
        <v>105.66026827012027</v>
      </c>
      <c r="D87" s="43">
        <f>Resumo!E89</f>
        <v>100</v>
      </c>
      <c r="E87" s="43" t="str">
        <f>IF(Resumo!H89&gt;=100,Resumo!H89,IF(Resumo!I89&gt;=38,Resumo!H89&amp;"*",Resumo!H89))</f>
        <v>93,28*</v>
      </c>
      <c r="F87" s="83" t="str">
        <f>IF(Resumo!K89&gt;=100,Resumo!K89,IF(AND(Resumo!M89&lt;=40,Resumo!N89&lt;=65),Resumo!K89&amp;"*",Resumo!K89))</f>
        <v>95,44*</v>
      </c>
      <c r="G87" s="77">
        <f>IF(D87="N/A",SUM(COUNTIF(B87,"&gt;=100"),COUNTIF(B87:F87,"*"),COUNTIF(E87:F87,"&gt;=100"))+Plan1!G87-1,SUM(COUNTIF(B87,"&gt;=100"),COUNTIF(B87:F87,"*"),COUNTIF(E87:F87,"&gt;=100"))+Plan1!G87)</f>
        <v>4</v>
      </c>
      <c r="J87" s="76"/>
      <c r="K87" s="76"/>
    </row>
    <row r="88" spans="1:11" x14ac:dyDescent="0.25">
      <c r="A88" s="40" t="s">
        <v>81</v>
      </c>
      <c r="B88" s="141">
        <f>IF(Resumo!B90&gt;=100,Resumo!B90,IF(VLOOKUP('Plan1 (2)'!A88,'M1 Painel CSJT'!A:F,6,FALSE)&lt;40%,Resumo!B90&amp;"*",Resumo!B90))</f>
        <v>102.03999999999999</v>
      </c>
      <c r="C88" s="9">
        <f>Resumo!D90</f>
        <v>106.38297872340425</v>
      </c>
      <c r="D88" s="9">
        <f>Resumo!E90</f>
        <v>100</v>
      </c>
      <c r="E88" s="9" t="str">
        <f>IF(Resumo!H90&gt;=100,Resumo!H90,IF(Resumo!I90&gt;=38,Resumo!H90&amp;"*",Resumo!H90))</f>
        <v>94,97*</v>
      </c>
      <c r="F88" s="84" t="str">
        <f>IF(Resumo!K90&gt;=100,Resumo!K90,IF(AND(Resumo!M90&lt;=40,Resumo!N90&lt;=65),Resumo!K90&amp;"*",Resumo!K90))</f>
        <v>96,21*</v>
      </c>
      <c r="G88" s="20">
        <f>IF(D88="N/A",SUM(COUNTIF(B88,"&gt;=100"),COUNTIF(B88:F88,"*"),COUNTIF(E88:F88,"&gt;=100"))+Plan1!G88-1,SUM(COUNTIF(B88,"&gt;=100"),COUNTIF(B88:F88,"*"),COUNTIF(E88:F88,"&gt;=100"))+Plan1!G88)</f>
        <v>4</v>
      </c>
      <c r="J88" s="76"/>
      <c r="K88" s="76"/>
    </row>
    <row r="89" spans="1:11" x14ac:dyDescent="0.25">
      <c r="A89" s="42" t="s">
        <v>82</v>
      </c>
      <c r="B89" s="140" t="str">
        <f>IF(Resumo!B91&gt;=100,Resumo!B91,IF(VLOOKUP('Plan1 (2)'!A89,'M1 Painel CSJT'!A:F,6,FALSE)&lt;40%,Resumo!B91&amp;"*",Resumo!B91))</f>
        <v>91,54*</v>
      </c>
      <c r="C89" s="43">
        <f>Resumo!D91</f>
        <v>106.38297872340425</v>
      </c>
      <c r="D89" s="43">
        <f>Resumo!E91</f>
        <v>100</v>
      </c>
      <c r="E89" s="43">
        <f>IF(Resumo!H91&gt;=100,Resumo!H91,IF(Resumo!I91&gt;=38,Resumo!H91&amp;"*",Resumo!H91))</f>
        <v>129.12</v>
      </c>
      <c r="F89" s="83" t="str">
        <f>IF(Resumo!K91&gt;=100,Resumo!K91,IF(AND(Resumo!M91&lt;=40,Resumo!N91&lt;=65),Resumo!K91&amp;"*",Resumo!K91))</f>
        <v>94,79*</v>
      </c>
      <c r="G89" s="77">
        <f>IF(D89="N/A",SUM(COUNTIF(B89,"&gt;=100"),COUNTIF(B89:F89,"*"),COUNTIF(E89:F89,"&gt;=100"))+Plan1!G89-1,SUM(COUNTIF(B89,"&gt;=100"),COUNTIF(B89:F89,"*"),COUNTIF(E89:F89,"&gt;=100"))+Plan1!G89)</f>
        <v>4</v>
      </c>
      <c r="J89" s="76"/>
      <c r="K89" s="76"/>
    </row>
    <row r="90" spans="1:11" x14ac:dyDescent="0.25">
      <c r="A90" s="40" t="s">
        <v>83</v>
      </c>
      <c r="B90" s="141">
        <f>IF(Resumo!B92&gt;=100,Resumo!B92,IF(VLOOKUP('Plan1 (2)'!A90,'M1 Painel CSJT'!A:F,6,FALSE)&lt;40%,Resumo!B92&amp;"*",Resumo!B92))</f>
        <v>100.77000000000001</v>
      </c>
      <c r="C90" s="9">
        <f>Resumo!D92</f>
        <v>106.38297872340425</v>
      </c>
      <c r="D90" s="9">
        <f>Resumo!E92</f>
        <v>100</v>
      </c>
      <c r="E90" s="9" t="str">
        <f>IF(Resumo!H92&gt;=100,Resumo!H92,IF(Resumo!I92&gt;=38,Resumo!H92&amp;"*",Resumo!H92))</f>
        <v>92,86*</v>
      </c>
      <c r="F90" s="84" t="str">
        <f>IF(Resumo!K92&gt;=100,Resumo!K92,IF(AND(Resumo!M92&lt;=40,Resumo!N92&lt;=65),Resumo!K92&amp;"*",Resumo!K92))</f>
        <v>89,39*</v>
      </c>
      <c r="G90" s="20">
        <f>IF(D90="N/A",SUM(COUNTIF(B90,"&gt;=100"),COUNTIF(B90:F90,"*"),COUNTIF(E90:F90,"&gt;=100"))+Plan1!G90-1,SUM(COUNTIF(B90,"&gt;=100"),COUNTIF(B90:F90,"*"),COUNTIF(E90:F90,"&gt;=100"))+Plan1!G90)</f>
        <v>4</v>
      </c>
      <c r="J90" s="76"/>
      <c r="K90" s="76"/>
    </row>
    <row r="91" spans="1:11" x14ac:dyDescent="0.25">
      <c r="A91" s="42" t="s">
        <v>84</v>
      </c>
      <c r="B91" s="140">
        <f>IF(Resumo!B93&gt;=100,Resumo!B93,IF(VLOOKUP('Plan1 (2)'!A91,'M1 Painel CSJT'!A:F,6,FALSE)&lt;40%,Resumo!B93&amp;"*",Resumo!B93))</f>
        <v>101.34</v>
      </c>
      <c r="C91" s="43">
        <f>Resumo!D93</f>
        <v>106.38297872340425</v>
      </c>
      <c r="D91" s="43">
        <f>Resumo!E93</f>
        <v>100</v>
      </c>
      <c r="E91" s="43">
        <f>IF(Resumo!H93&gt;=100,Resumo!H93,IF(Resumo!I93&gt;=38,Resumo!H93&amp;"*",Resumo!H93))</f>
        <v>108.94</v>
      </c>
      <c r="F91" s="83">
        <f>IF(Resumo!K93&gt;=100,Resumo!K93,IF(AND(Resumo!M93&lt;=40,Resumo!N93&lt;=65),Resumo!K93&amp;"*",Resumo!K93))</f>
        <v>103.09</v>
      </c>
      <c r="G91" s="81">
        <f>IF(D91="N/A",SUM(COUNTIF(B91,"&gt;=100"),COUNTIF(B91:F91,"*"),COUNTIF(E91:F91,"&gt;=100"))+Plan1!G91-1,SUM(COUNTIF(B91,"&gt;=100"),COUNTIF(B91:F91,"*"),COUNTIF(E91:F91,"&gt;=100"))+Plan1!G91)</f>
        <v>4</v>
      </c>
      <c r="J91" s="76"/>
      <c r="K91" s="76"/>
    </row>
    <row r="92" spans="1:11" x14ac:dyDescent="0.25">
      <c r="A92" s="40" t="s">
        <v>85</v>
      </c>
      <c r="B92" s="141" t="str">
        <f>IF(Resumo!B94&gt;=100,Resumo!B94,IF(VLOOKUP('Plan1 (2)'!A92,'M1 Painel CSJT'!A:F,6,FALSE)&lt;40%,Resumo!B94&amp;"*",Resumo!B94))</f>
        <v>97,11*</v>
      </c>
      <c r="C92" s="9">
        <f>Resumo!D94</f>
        <v>106.38297872340425</v>
      </c>
      <c r="D92" s="9">
        <f>Resumo!E94</f>
        <v>100</v>
      </c>
      <c r="E92" s="9">
        <f>IF(Resumo!H94&gt;=100,Resumo!H94,IF(Resumo!I94&gt;=38,Resumo!H94&amp;"*",Resumo!H94))</f>
        <v>110.61</v>
      </c>
      <c r="F92" s="84">
        <f>IF(Resumo!K94&gt;=100,Resumo!K94,IF(AND(Resumo!M94&lt;=40,Resumo!N94&lt;=65),Resumo!K94&amp;"*",Resumo!K94))</f>
        <v>117.72</v>
      </c>
      <c r="G92" s="20">
        <f>IF(D92="N/A",SUM(COUNTIF(B92,"&gt;=100"),COUNTIF(B92:F92,"*"),COUNTIF(E92:F92,"&gt;=100"))+Plan1!G92-1,SUM(COUNTIF(B92,"&gt;=100"),COUNTIF(B92:F92,"*"),COUNTIF(E92:F92,"&gt;=100"))+Plan1!G92)</f>
        <v>4</v>
      </c>
      <c r="J92" s="76"/>
      <c r="K92" s="76"/>
    </row>
    <row r="93" spans="1:11" x14ac:dyDescent="0.25">
      <c r="A93" s="42" t="s">
        <v>86</v>
      </c>
      <c r="B93" s="140">
        <f>IF(Resumo!B95&gt;=100,Resumo!B95,IF(VLOOKUP('Plan1 (2)'!A93,'M1 Painel CSJT'!A:F,6,FALSE)&lt;40%,Resumo!B95&amp;"*",Resumo!B95))</f>
        <v>107.41000000000001</v>
      </c>
      <c r="C93" s="43">
        <f>Resumo!D95</f>
        <v>106.38297872340425</v>
      </c>
      <c r="D93" s="43">
        <f>Resumo!E95</f>
        <v>100</v>
      </c>
      <c r="E93" s="43" t="str">
        <f>IF(Resumo!H95&gt;=100,Resumo!H95,IF(Resumo!I95&gt;=38,Resumo!H95&amp;"*",Resumo!H95))</f>
        <v>91,25*</v>
      </c>
      <c r="F93" s="83">
        <f>IF(Resumo!K95&gt;=100,Resumo!K95,IF(AND(Resumo!M95&lt;=40,Resumo!N95&lt;=65),Resumo!K95&amp;"*",Resumo!K95))</f>
        <v>119.57</v>
      </c>
      <c r="G93" s="77">
        <f>IF(D93="N/A",SUM(COUNTIF(B93,"&gt;=100"),COUNTIF(B93:F93,"*"),COUNTIF(E93:F93,"&gt;=100"))+Plan1!G93-1,SUM(COUNTIF(B93,"&gt;=100"),COUNTIF(B93:F93,"*"),COUNTIF(E93:F93,"&gt;=100"))+Plan1!G93)</f>
        <v>4</v>
      </c>
      <c r="J93" s="76"/>
      <c r="K93" s="76"/>
    </row>
    <row r="94" spans="1:11" x14ac:dyDescent="0.25">
      <c r="A94" s="40" t="s">
        <v>87</v>
      </c>
      <c r="B94" s="141">
        <f>IF(Resumo!B96&gt;=100,Resumo!B96,IF(VLOOKUP('Plan1 (2)'!A94,'M1 Painel CSJT'!A:F,6,FALSE)&lt;40%,Resumo!B96&amp;"*",Resumo!B96))</f>
        <v>122.77</v>
      </c>
      <c r="C94" s="9">
        <f>Resumo!D96</f>
        <v>106.38297872340425</v>
      </c>
      <c r="D94" s="9">
        <f>Resumo!E96</f>
        <v>100</v>
      </c>
      <c r="E94" s="9" t="str">
        <f>IF(Resumo!H96&gt;=100,Resumo!H96,IF(Resumo!I96&gt;=38,Resumo!H96&amp;"*",Resumo!H96))</f>
        <v>82,1*</v>
      </c>
      <c r="F94" s="84" t="str">
        <f>IF(Resumo!K96&gt;=100,Resumo!K96,IF(AND(Resumo!M96&lt;=40,Resumo!N96&lt;=65),Resumo!K96&amp;"*",Resumo!K96))</f>
        <v>96,01*</v>
      </c>
      <c r="G94" s="20">
        <f>IF(D94="N/A",SUM(COUNTIF(B94,"&gt;=100"),COUNTIF(B94:F94,"*"),COUNTIF(E94:F94,"&gt;=100"))+Plan1!G94-1,SUM(COUNTIF(B94,"&gt;=100"),COUNTIF(B94:F94,"*"),COUNTIF(E94:F94,"&gt;=100"))+Plan1!G94)</f>
        <v>4</v>
      </c>
      <c r="J94" s="76"/>
      <c r="K94" s="76"/>
    </row>
    <row r="95" spans="1:11" x14ac:dyDescent="0.25">
      <c r="A95" s="42" t="s">
        <v>88</v>
      </c>
      <c r="B95" s="140">
        <f>IF(Resumo!B97&gt;=100,Resumo!B97,IF(VLOOKUP('Plan1 (2)'!A95,'M1 Painel CSJT'!A:F,6,FALSE)&lt;40%,Resumo!B97&amp;"*",Resumo!B97))</f>
        <v>100.95</v>
      </c>
      <c r="C95" s="43">
        <f>Resumo!D97</f>
        <v>106.38297872340425</v>
      </c>
      <c r="D95" s="43">
        <f>Resumo!E97</f>
        <v>100</v>
      </c>
      <c r="E95" s="43">
        <f>IF(Resumo!H97&gt;=100,Resumo!H97,IF(Resumo!I97&gt;=38,Resumo!H97&amp;"*",Resumo!H97))</f>
        <v>107.35</v>
      </c>
      <c r="F95" s="83">
        <f>IF(Resumo!K97&gt;=100,Resumo!K97,IF(AND(Resumo!M97&lt;=40,Resumo!N97&lt;=65),Resumo!K97&amp;"*",Resumo!K97))</f>
        <v>101.62</v>
      </c>
      <c r="G95" s="77">
        <f>IF(D95="N/A",SUM(COUNTIF(B95,"&gt;=100"),COUNTIF(B95:F95,"*"),COUNTIF(E95:F95,"&gt;=100"))+Plan1!G95-1,SUM(COUNTIF(B95,"&gt;=100"),COUNTIF(B95:F95,"*"),COUNTIF(E95:F95,"&gt;=100"))+Plan1!G95)</f>
        <v>4</v>
      </c>
      <c r="J95" s="76"/>
      <c r="K95" s="76"/>
    </row>
    <row r="96" spans="1:11" x14ac:dyDescent="0.25">
      <c r="A96" s="40" t="s">
        <v>89</v>
      </c>
      <c r="B96" s="141" t="str">
        <f>IF(Resumo!B98&gt;=100,Resumo!B98,IF(VLOOKUP('Plan1 (2)'!A96,'M1 Painel CSJT'!A:F,6,FALSE)&lt;40%,Resumo!B98&amp;"*",Resumo!B98))</f>
        <v>97,34*</v>
      </c>
      <c r="C96" s="9">
        <f>Resumo!D98</f>
        <v>106.38297872340425</v>
      </c>
      <c r="D96" s="9">
        <f>Resumo!E98</f>
        <v>100</v>
      </c>
      <c r="E96" s="9">
        <f>IF(Resumo!H98&gt;=100,Resumo!H98,IF(Resumo!I98&gt;=38,Resumo!H98&amp;"*",Resumo!H98))</f>
        <v>107.86</v>
      </c>
      <c r="F96" s="84" t="str">
        <f>IF(Resumo!K98&gt;=100,Resumo!K98,IF(AND(Resumo!M98&lt;=40,Resumo!N98&lt;=65),Resumo!K98&amp;"*",Resumo!K98))</f>
        <v>88,35*</v>
      </c>
      <c r="G96" s="20">
        <f>IF(D96="N/A",SUM(COUNTIF(B96,"&gt;=100"),COUNTIF(B96:F96,"*"),COUNTIF(E96:F96,"&gt;=100"))+Plan1!G96-1,SUM(COUNTIF(B96,"&gt;=100"),COUNTIF(B96:F96,"*"),COUNTIF(E96:F96,"&gt;=100"))+Plan1!G96)</f>
        <v>4</v>
      </c>
      <c r="J96" s="76"/>
      <c r="K96" s="76"/>
    </row>
    <row r="97" spans="1:11" x14ac:dyDescent="0.25">
      <c r="A97" s="42" t="s">
        <v>90</v>
      </c>
      <c r="B97" s="140">
        <f>IF(Resumo!B99&gt;=100,Resumo!B99,IF(VLOOKUP('Plan1 (2)'!A97,'M1 Painel CSJT'!A:F,6,FALSE)&lt;40%,Resumo!B99&amp;"*",Resumo!B99))</f>
        <v>100.91000000000001</v>
      </c>
      <c r="C97" s="43">
        <f>Resumo!D99</f>
        <v>106.38297872340425</v>
      </c>
      <c r="D97" s="43">
        <f>Resumo!E99</f>
        <v>100</v>
      </c>
      <c r="E97" s="43" t="str">
        <f>IF(Resumo!H99&gt;=100,Resumo!H99,IF(Resumo!I99&gt;=38,Resumo!H99&amp;"*",Resumo!H99))</f>
        <v>90,33*</v>
      </c>
      <c r="F97" s="83" t="str">
        <f>IF(Resumo!K99&gt;=100,Resumo!K99,IF(AND(Resumo!M99&lt;=40,Resumo!N99&lt;=65),Resumo!K99&amp;"*",Resumo!K99))</f>
        <v>89,75*</v>
      </c>
      <c r="G97" s="77">
        <f>IF(D97="N/A",SUM(COUNTIF(B97,"&gt;=100"),COUNTIF(B97:F97,"*"),COUNTIF(E97:F97,"&gt;=100"))+Plan1!G97-1,SUM(COUNTIF(B97,"&gt;=100"),COUNTIF(B97:F97,"*"),COUNTIF(E97:F97,"&gt;=100"))+Plan1!G97)</f>
        <v>4</v>
      </c>
      <c r="J97" s="76"/>
      <c r="K97" s="76"/>
    </row>
    <row r="98" spans="1:11" x14ac:dyDescent="0.25">
      <c r="A98" s="40" t="s">
        <v>91</v>
      </c>
      <c r="B98" s="141" t="str">
        <f>IF(Resumo!B100&gt;=100,Resumo!B100,IF(VLOOKUP('Plan1 (2)'!A98,'M1 Painel CSJT'!A:F,6,FALSE)&lt;40%,Resumo!B100&amp;"*",Resumo!B100))</f>
        <v>91,81*</v>
      </c>
      <c r="C98" s="9">
        <f>Resumo!D100</f>
        <v>106.38297872340425</v>
      </c>
      <c r="D98" s="9">
        <f>Resumo!E100</f>
        <v>100</v>
      </c>
      <c r="E98" s="9">
        <f>IF(Resumo!H100&gt;=100,Resumo!H100,IF(Resumo!I100&gt;=38,Resumo!H100&amp;"*",Resumo!H100))</f>
        <v>105</v>
      </c>
      <c r="F98" s="84" t="str">
        <f>IF(Resumo!K100&gt;=100,Resumo!K100,IF(AND(Resumo!M100&lt;=40,Resumo!N100&lt;=65),Resumo!K100&amp;"*",Resumo!K100))</f>
        <v>82,18*</v>
      </c>
      <c r="G98" s="20">
        <f>IF(D98="N/A",SUM(COUNTIF(B98,"&gt;=100"),COUNTIF(B98:F98,"*"),COUNTIF(E98:F98,"&gt;=100"))+Plan1!G98-1,SUM(COUNTIF(B98,"&gt;=100"),COUNTIF(B98:F98,"*"),COUNTIF(E98:F98,"&gt;=100"))+Plan1!G98)</f>
        <v>4</v>
      </c>
      <c r="J98" s="76"/>
      <c r="K98" s="76"/>
    </row>
    <row r="99" spans="1:11" x14ac:dyDescent="0.25">
      <c r="A99" s="42" t="s">
        <v>92</v>
      </c>
      <c r="B99" s="140">
        <f>IF(Resumo!B101&gt;=100,Resumo!B101,IF(VLOOKUP('Plan1 (2)'!A99,'M1 Painel CSJT'!A:F,6,FALSE)&lt;40%,Resumo!B101&amp;"*",Resumo!B101))</f>
        <v>101.08</v>
      </c>
      <c r="C99" s="43">
        <f>Resumo!D101</f>
        <v>106.38297872340425</v>
      </c>
      <c r="D99" s="43">
        <f>Resumo!E101</f>
        <v>100</v>
      </c>
      <c r="E99" s="43">
        <f>IF(Resumo!H101&gt;=100,Resumo!H101,IF(Resumo!I101&gt;=38,Resumo!H101&amp;"*",Resumo!H101))</f>
        <v>100.23</v>
      </c>
      <c r="F99" s="83" t="str">
        <f>IF(Resumo!K101&gt;=100,Resumo!K101,IF(AND(Resumo!M101&lt;=40,Resumo!N101&lt;=65),Resumo!K101&amp;"*",Resumo!K101))</f>
        <v>89,57*</v>
      </c>
      <c r="G99" s="77">
        <f>IF(D99="N/A",SUM(COUNTIF(B99,"&gt;=100"),COUNTIF(B99:F99,"*"),COUNTIF(E99:F99,"&gt;=100"))+Plan1!G99-1,SUM(COUNTIF(B99,"&gt;=100"),COUNTIF(B99:F99,"*"),COUNTIF(E99:F99,"&gt;=100"))+Plan1!G99)</f>
        <v>4</v>
      </c>
      <c r="J99" s="76"/>
      <c r="K99" s="76"/>
    </row>
    <row r="100" spans="1:11" x14ac:dyDescent="0.25">
      <c r="A100" s="40" t="s">
        <v>93</v>
      </c>
      <c r="B100" s="141" t="str">
        <f>IF(Resumo!B102&gt;=100,Resumo!B102,IF(VLOOKUP('Plan1 (2)'!A100,'M1 Painel CSJT'!A:F,6,FALSE)&lt;40%,Resumo!B102&amp;"*",Resumo!B102))</f>
        <v>96,8*</v>
      </c>
      <c r="C100" s="9">
        <f>Resumo!D102</f>
        <v>106.22080954852102</v>
      </c>
      <c r="D100" s="9">
        <f>Resumo!E102</f>
        <v>100</v>
      </c>
      <c r="E100" s="9">
        <f>IF(Resumo!H102&gt;=100,Resumo!H102,IF(Resumo!I102&gt;=38,Resumo!H102&amp;"*",Resumo!H102))</f>
        <v>102.58</v>
      </c>
      <c r="F100" s="84" t="str">
        <f>IF(Resumo!K102&gt;=100,Resumo!K102,IF(AND(Resumo!M102&lt;=40,Resumo!N102&lt;=65),Resumo!K102&amp;"*",Resumo!K102))</f>
        <v>97,11*</v>
      </c>
      <c r="G100" s="20">
        <f>IF(D100="N/A",SUM(COUNTIF(B100,"&gt;=100"),COUNTIF(B100:F100,"*"),COUNTIF(E100:F100,"&gt;=100"))+Plan1!G100-1,SUM(COUNTIF(B100,"&gt;=100"),COUNTIF(B100:F100,"*"),COUNTIF(E100:F100,"&gt;=100"))+Plan1!G100)</f>
        <v>4</v>
      </c>
      <c r="J100" s="76"/>
      <c r="K100" s="76"/>
    </row>
    <row r="101" spans="1:11" x14ac:dyDescent="0.25">
      <c r="A101" s="42" t="s">
        <v>94</v>
      </c>
      <c r="B101" s="140" t="str">
        <f>IF(Resumo!B103&gt;=100,Resumo!B103,IF(VLOOKUP('Plan1 (2)'!A101,'M1 Painel CSJT'!A:F,6,FALSE)&lt;40%,Resumo!B103&amp;"*",Resumo!B103))</f>
        <v>96,32*</v>
      </c>
      <c r="C101" s="43">
        <f>Resumo!D103</f>
        <v>106.38297872340425</v>
      </c>
      <c r="D101" s="43">
        <f>Resumo!E103</f>
        <v>100</v>
      </c>
      <c r="E101" s="43" t="str">
        <f>IF(Resumo!H103&gt;=100,Resumo!H103,IF(Resumo!I103&gt;=38,Resumo!H103&amp;"*",Resumo!H103))</f>
        <v>90,99*</v>
      </c>
      <c r="F101" s="83" t="str">
        <f>IF(Resumo!K103&gt;=100,Resumo!K103,IF(AND(Resumo!M103&lt;=40,Resumo!N103&lt;=65),Resumo!K103&amp;"*",Resumo!K103))</f>
        <v>96,8*</v>
      </c>
      <c r="G101" s="77">
        <f>IF(D101="N/A",SUM(COUNTIF(B101,"&gt;=100"),COUNTIF(B101:F101,"*"),COUNTIF(E101:F101,"&gt;=100"))+Plan1!G101-1,SUM(COUNTIF(B101,"&gt;=100"),COUNTIF(B101:F101,"*"),COUNTIF(E101:F101,"&gt;=100"))+Plan1!G101)</f>
        <v>4</v>
      </c>
      <c r="J101" s="76"/>
      <c r="K101" s="76"/>
    </row>
    <row r="102" spans="1:11" x14ac:dyDescent="0.25">
      <c r="A102" s="40" t="s">
        <v>95</v>
      </c>
      <c r="B102" s="141" t="str">
        <f>IF(Resumo!B104&gt;=100,Resumo!B104,IF(VLOOKUP('Plan1 (2)'!A102,'M1 Painel CSJT'!A:F,6,FALSE)&lt;40%,Resumo!B104&amp;"*",Resumo!B104))</f>
        <v>98,51*</v>
      </c>
      <c r="C102" s="9">
        <f>Resumo!D104</f>
        <v>106.38297872340425</v>
      </c>
      <c r="D102" s="9">
        <f>Resumo!E104</f>
        <v>100</v>
      </c>
      <c r="E102" s="9" t="str">
        <f>IF(Resumo!H104&gt;=100,Resumo!H104,IF(Resumo!I104&gt;=38,Resumo!H104&amp;"*",Resumo!H104))</f>
        <v>96,15*</v>
      </c>
      <c r="F102" s="84" t="str">
        <f>IF(Resumo!K104&gt;=100,Resumo!K104,IF(AND(Resumo!M104&lt;=40,Resumo!N104&lt;=65),Resumo!K104&amp;"*",Resumo!K104))</f>
        <v>91,41*</v>
      </c>
      <c r="G102" s="20">
        <f>IF(D102="N/A",SUM(COUNTIF(B102,"&gt;=100"),COUNTIF(B102:F102,"*"),COUNTIF(E102:F102,"&gt;=100"))+Plan1!G102-1,SUM(COUNTIF(B102,"&gt;=100"),COUNTIF(B102:F102,"*"),COUNTIF(E102:F102,"&gt;=100"))+Plan1!G102)</f>
        <v>4</v>
      </c>
      <c r="J102" s="76"/>
      <c r="K102" s="76"/>
    </row>
    <row r="103" spans="1:11" x14ac:dyDescent="0.25">
      <c r="A103" s="42" t="s">
        <v>96</v>
      </c>
      <c r="B103" s="140">
        <f>IF(Resumo!B105&gt;=100,Resumo!B105,IF(VLOOKUP('Plan1 (2)'!A103,'M1 Painel CSJT'!A:F,6,FALSE)&lt;40%,Resumo!B105&amp;"*",Resumo!B105))</f>
        <v>115.88000000000001</v>
      </c>
      <c r="C103" s="43">
        <f>Resumo!D105</f>
        <v>106.32423605155256</v>
      </c>
      <c r="D103" s="43">
        <f>Resumo!E105</f>
        <v>100</v>
      </c>
      <c r="E103" s="43" t="str">
        <f>IF(Resumo!H105&gt;=100,Resumo!H105,IF(Resumo!I105&gt;=38,Resumo!H105&amp;"*",Resumo!H105))</f>
        <v>98,7*</v>
      </c>
      <c r="F103" s="83">
        <f>IF(Resumo!K105&gt;=100,Resumo!K105,IF(AND(Resumo!M105&lt;=40,Resumo!N105&lt;=65),Resumo!K105&amp;"*",Resumo!K105))</f>
        <v>106.18</v>
      </c>
      <c r="G103" s="77">
        <f>IF(D103="N/A",SUM(COUNTIF(B103,"&gt;=100"),COUNTIF(B103:F103,"*"),COUNTIF(E103:F103,"&gt;=100"))+Plan1!G103-1,SUM(COUNTIF(B103,"&gt;=100"),COUNTIF(B103:F103,"*"),COUNTIF(E103:F103,"&gt;=100"))+Plan1!G103)</f>
        <v>4</v>
      </c>
      <c r="J103" s="76"/>
      <c r="K103" s="76"/>
    </row>
    <row r="104" spans="1:11" x14ac:dyDescent="0.25">
      <c r="A104" s="40" t="s">
        <v>97</v>
      </c>
      <c r="B104" s="141" t="str">
        <f>IF(Resumo!B106&gt;=100,Resumo!B106,IF(VLOOKUP('Plan1 (2)'!A104,'M1 Painel CSJT'!A:F,6,FALSE)&lt;40%,Resumo!B106&amp;"*",Resumo!B106))</f>
        <v>98,1*</v>
      </c>
      <c r="C104" s="9">
        <f>Resumo!D106</f>
        <v>106.38297872340425</v>
      </c>
      <c r="D104" s="9">
        <f>Resumo!E106</f>
        <v>100</v>
      </c>
      <c r="E104" s="9" t="str">
        <f>IF(Resumo!H106&gt;=100,Resumo!H106,IF(Resumo!I106&gt;=38,Resumo!H106&amp;"*",Resumo!H106))</f>
        <v>94,11*</v>
      </c>
      <c r="F104" s="84">
        <f>IF(Resumo!K106&gt;=100,Resumo!K106,IF(AND(Resumo!M106&lt;=40,Resumo!N106&lt;=65),Resumo!K106&amp;"*",Resumo!K106))</f>
        <v>121.46</v>
      </c>
      <c r="G104" s="20">
        <f>IF(D104="N/A",SUM(COUNTIF(B104,"&gt;=100"),COUNTIF(B104:F104,"*"),COUNTIF(E104:F104,"&gt;=100"))+Plan1!G104-1,SUM(COUNTIF(B104,"&gt;=100"),COUNTIF(B104:F104,"*"),COUNTIF(E104:F104,"&gt;=100"))+Plan1!G104)</f>
        <v>4</v>
      </c>
      <c r="J104" s="76"/>
      <c r="K104" s="76"/>
    </row>
    <row r="105" spans="1:11" x14ac:dyDescent="0.25">
      <c r="A105" s="42" t="s">
        <v>98</v>
      </c>
      <c r="B105" s="140">
        <f>IF(Resumo!B107&gt;=100,Resumo!B107,IF(VLOOKUP('Plan1 (2)'!A105,'M1 Painel CSJT'!A:F,6,FALSE)&lt;40%,Resumo!B107&amp;"*",Resumo!B107))</f>
        <v>104.28999999999999</v>
      </c>
      <c r="C105" s="43">
        <f>Resumo!D107</f>
        <v>106.25244746116695</v>
      </c>
      <c r="D105" s="43">
        <f>Resumo!E107</f>
        <v>100</v>
      </c>
      <c r="E105" s="43" t="str">
        <f>IF(Resumo!H107&gt;=100,Resumo!H107,IF(Resumo!I107&gt;=38,Resumo!H107&amp;"*",Resumo!H107))</f>
        <v>92,29*</v>
      </c>
      <c r="F105" s="83">
        <f>IF(Resumo!K107&gt;=100,Resumo!K107,IF(AND(Resumo!M107&lt;=40,Resumo!N107&lt;=65),Resumo!K107&amp;"*",Resumo!K107))</f>
        <v>105.87</v>
      </c>
      <c r="G105" s="77">
        <f>IF(D105="N/A",SUM(COUNTIF(B105,"&gt;=100"),COUNTIF(B105:F105,"*"),COUNTIF(E105:F105,"&gt;=100"))+Plan1!G105-1,SUM(COUNTIF(B105,"&gt;=100"),COUNTIF(B105:F105,"*"),COUNTIF(E105:F105,"&gt;=100"))+Plan1!G105)</f>
        <v>4</v>
      </c>
      <c r="J105" s="76"/>
      <c r="K105" s="76"/>
    </row>
    <row r="106" spans="1:11" x14ac:dyDescent="0.25">
      <c r="A106" s="40" t="s">
        <v>99</v>
      </c>
      <c r="B106" s="141">
        <f>IF(Resumo!B108&gt;=100,Resumo!B108,IF(VLOOKUP('Plan1 (2)'!A106,'M1 Painel CSJT'!A:F,6,FALSE)&lt;40%,Resumo!B108&amp;"*",Resumo!B108))</f>
        <v>100.25999999999999</v>
      </c>
      <c r="C106" s="9">
        <f>Resumo!D108</f>
        <v>106.38297872340425</v>
      </c>
      <c r="D106" s="9">
        <f>Resumo!E108</f>
        <v>100</v>
      </c>
      <c r="E106" s="9" t="str">
        <f>IF(Resumo!H108&gt;=100,Resumo!H108,IF(Resumo!I108&gt;=38,Resumo!H108&amp;"*",Resumo!H108))</f>
        <v>92,29*</v>
      </c>
      <c r="F106" s="84">
        <f>IF(Resumo!K108&gt;=100,Resumo!K108,IF(AND(Resumo!M108&lt;=40,Resumo!N108&lt;=65),Resumo!K108&amp;"*",Resumo!K108))</f>
        <v>108.81</v>
      </c>
      <c r="G106" s="20">
        <f>IF(D106="N/A",SUM(COUNTIF(B106,"&gt;=100"),COUNTIF(B106:F106,"*"),COUNTIF(E106:F106,"&gt;=100"))+Plan1!G106-1,SUM(COUNTIF(B106,"&gt;=100"),COUNTIF(B106:F106,"*"),COUNTIF(E106:F106,"&gt;=100"))+Plan1!G106)</f>
        <v>4</v>
      </c>
      <c r="J106" s="76"/>
      <c r="K106" s="76"/>
    </row>
    <row r="107" spans="1:11" x14ac:dyDescent="0.25">
      <c r="A107" s="42" t="s">
        <v>100</v>
      </c>
      <c r="B107" s="140">
        <f>IF(Resumo!B109&gt;=100,Resumo!B109,IF(VLOOKUP('Plan1 (2)'!A107,'M1 Painel CSJT'!A:F,6,FALSE)&lt;40%,Resumo!B109&amp;"*",Resumo!B109))</f>
        <v>123.03999999999999</v>
      </c>
      <c r="C107" s="43">
        <f>Resumo!D109</f>
        <v>105.84530301866504</v>
      </c>
      <c r="D107" s="43">
        <f>Resumo!E109</f>
        <v>100</v>
      </c>
      <c r="E107" s="43" t="str">
        <f>IF(Resumo!H109&gt;=100,Resumo!H109,IF(Resumo!I109&gt;=38,Resumo!H109&amp;"*",Resumo!H109))</f>
        <v>76,48*</v>
      </c>
      <c r="F107" s="83">
        <f>IF(Resumo!K109&gt;=100,Resumo!K109,IF(AND(Resumo!M109&lt;=40,Resumo!N109&lt;=65),Resumo!K109&amp;"*",Resumo!K109))</f>
        <v>118.74</v>
      </c>
      <c r="G107" s="77">
        <f>IF(D107="N/A",SUM(COUNTIF(B107,"&gt;=100"),COUNTIF(B107:F107,"*"),COUNTIF(E107:F107,"&gt;=100"))+Plan1!G107-1,SUM(COUNTIF(B107,"&gt;=100"),COUNTIF(B107:F107,"*"),COUNTIF(E107:F107,"&gt;=100"))+Plan1!G107)</f>
        <v>4</v>
      </c>
      <c r="J107" s="76"/>
      <c r="K107" s="76"/>
    </row>
    <row r="108" spans="1:11" x14ac:dyDescent="0.25">
      <c r="A108" s="40" t="s">
        <v>101</v>
      </c>
      <c r="B108" s="141">
        <f>IF(Resumo!B110&gt;=100,Resumo!B110,IF(VLOOKUP('Plan1 (2)'!A108,'M1 Painel CSJT'!A:F,6,FALSE)&lt;40%,Resumo!B110&amp;"*",Resumo!B110))</f>
        <v>103.95</v>
      </c>
      <c r="C108" s="9">
        <f>Resumo!D110</f>
        <v>106.38297872340425</v>
      </c>
      <c r="D108" s="9">
        <f>Resumo!E110</f>
        <v>100</v>
      </c>
      <c r="E108" s="9" t="str">
        <f>IF(Resumo!H110&gt;=100,Resumo!H110,IF(Resumo!I110&gt;=38,Resumo!H110&amp;"*",Resumo!H110))</f>
        <v>94,9*</v>
      </c>
      <c r="F108" s="84">
        <f>IF(Resumo!K110&gt;=100,Resumo!K110,IF(AND(Resumo!M110&lt;=40,Resumo!N110&lt;=65),Resumo!K110&amp;"*",Resumo!K110))</f>
        <v>120.15</v>
      </c>
      <c r="G108" s="20">
        <f>IF(D108="N/A",SUM(COUNTIF(B108,"&gt;=100"),COUNTIF(B108:F108,"*"),COUNTIF(E108:F108,"&gt;=100"))+Plan1!G108-1,SUM(COUNTIF(B108,"&gt;=100"),COUNTIF(B108:F108,"*"),COUNTIF(E108:F108,"&gt;=100"))+Plan1!G108)</f>
        <v>4</v>
      </c>
      <c r="J108" s="76"/>
      <c r="K108" s="76"/>
    </row>
    <row r="109" spans="1:11" x14ac:dyDescent="0.25">
      <c r="A109" s="42" t="s">
        <v>102</v>
      </c>
      <c r="B109" s="140">
        <f>IF(Resumo!B111&gt;=100,Resumo!B111,IF(VLOOKUP('Plan1 (2)'!A109,'M1 Painel CSJT'!A:F,6,FALSE)&lt;40%,Resumo!B111&amp;"*",Resumo!B111))</f>
        <v>104.28</v>
      </c>
      <c r="C109" s="43">
        <f>Resumo!D111</f>
        <v>106.38297872340425</v>
      </c>
      <c r="D109" s="43">
        <f>Resumo!E111</f>
        <v>100</v>
      </c>
      <c r="E109" s="43" t="str">
        <f>IF(Resumo!H111&gt;=100,Resumo!H111,IF(Resumo!I111&gt;=38,Resumo!H111&amp;"*",Resumo!H111))</f>
        <v>89,96*</v>
      </c>
      <c r="F109" s="83" t="str">
        <f>IF(Resumo!K111&gt;=100,Resumo!K111,IF(AND(Resumo!M111&lt;=40,Resumo!N111&lt;=65),Resumo!K111&amp;"*",Resumo!K111))</f>
        <v>96,63*</v>
      </c>
      <c r="G109" s="77">
        <f>IF(D109="N/A",SUM(COUNTIF(B109,"&gt;=100"),COUNTIF(B109:F109,"*"),COUNTIF(E109:F109,"&gt;=100"))+Plan1!G109-1,SUM(COUNTIF(B109,"&gt;=100"),COUNTIF(B109:F109,"*"),COUNTIF(E109:F109,"&gt;=100"))+Plan1!G109)</f>
        <v>4</v>
      </c>
      <c r="J109" s="76"/>
      <c r="K109" s="76"/>
    </row>
    <row r="110" spans="1:11" x14ac:dyDescent="0.25">
      <c r="A110" s="40" t="s">
        <v>103</v>
      </c>
      <c r="B110" s="141">
        <f>IF(Resumo!B112&gt;=100,Resumo!B112,IF(VLOOKUP('Plan1 (2)'!A110,'M1 Painel CSJT'!A:F,6,FALSE)&lt;40%,Resumo!B112&amp;"*",Resumo!B112))</f>
        <v>113.94</v>
      </c>
      <c r="C110" s="9">
        <f>Resumo!D112</f>
        <v>106.21623424264659</v>
      </c>
      <c r="D110" s="9">
        <f>Resumo!E112</f>
        <v>100</v>
      </c>
      <c r="E110" s="9" t="str">
        <f>IF(Resumo!H112&gt;=100,Resumo!H112,IF(Resumo!I112&gt;=38,Resumo!H112&amp;"*",Resumo!H112))</f>
        <v>86,34*</v>
      </c>
      <c r="F110" s="84">
        <f>IF(Resumo!K112&gt;=100,Resumo!K112,IF(AND(Resumo!M112&lt;=40,Resumo!N112&lt;=65),Resumo!K112&amp;"*",Resumo!K112))</f>
        <v>138.57</v>
      </c>
      <c r="G110" s="20">
        <f>IF(D110="N/A",SUM(COUNTIF(B110,"&gt;=100"),COUNTIF(B110:F110,"*"),COUNTIF(E110:F110,"&gt;=100"))+Plan1!G110-1,SUM(COUNTIF(B110,"&gt;=100"),COUNTIF(B110:F110,"*"),COUNTIF(E110:F110,"&gt;=100"))+Plan1!G110)</f>
        <v>4</v>
      </c>
      <c r="J110" s="76"/>
      <c r="K110" s="76"/>
    </row>
    <row r="111" spans="1:11" x14ac:dyDescent="0.25">
      <c r="A111" s="42" t="s">
        <v>104</v>
      </c>
      <c r="B111" s="140">
        <f>IF(Resumo!B113&gt;=100,Resumo!B113,IF(VLOOKUP('Plan1 (2)'!A111,'M1 Painel CSJT'!A:F,6,FALSE)&lt;40%,Resumo!B113&amp;"*",Resumo!B113))</f>
        <v>108.74999999999999</v>
      </c>
      <c r="C111" s="43">
        <f>Resumo!D113</f>
        <v>106.38297872340425</v>
      </c>
      <c r="D111" s="43">
        <f>Resumo!E113</f>
        <v>100</v>
      </c>
      <c r="E111" s="43" t="str">
        <f>IF(Resumo!H113&gt;=100,Resumo!H113,IF(Resumo!I113&gt;=38,Resumo!H113&amp;"*",Resumo!H113))</f>
        <v>90,37*</v>
      </c>
      <c r="F111" s="83">
        <f>IF(Resumo!K113&gt;=100,Resumo!K113,IF(AND(Resumo!M113&lt;=40,Resumo!N113&lt;=65),Resumo!K113&amp;"*",Resumo!K113))</f>
        <v>107.84</v>
      </c>
      <c r="G111" s="77">
        <f>IF(D111="N/A",SUM(COUNTIF(B111,"&gt;=100"),COUNTIF(B111:F111,"*"),COUNTIF(E111:F111,"&gt;=100"))+Plan1!G111-1,SUM(COUNTIF(B111,"&gt;=100"),COUNTIF(B111:F111,"*"),COUNTIF(E111:F111,"&gt;=100"))+Plan1!G111)</f>
        <v>4</v>
      </c>
      <c r="J111" s="76"/>
      <c r="K111" s="76"/>
    </row>
    <row r="112" spans="1:11" x14ac:dyDescent="0.25">
      <c r="A112" s="40" t="s">
        <v>105</v>
      </c>
      <c r="B112" s="141" t="str">
        <f>IF(Resumo!B114&gt;=100,Resumo!B114,IF(VLOOKUP('Plan1 (2)'!A112,'M1 Painel CSJT'!A:F,6,FALSE)&lt;40%,Resumo!B114&amp;"*",Resumo!B114))</f>
        <v>93,26*</v>
      </c>
      <c r="C112" s="9">
        <f>Resumo!D114</f>
        <v>106.38297872340425</v>
      </c>
      <c r="D112" s="9">
        <f>Resumo!E114</f>
        <v>100</v>
      </c>
      <c r="E112" s="9" t="str">
        <f>IF(Resumo!H114&gt;=100,Resumo!H114,IF(Resumo!I114&gt;=38,Resumo!H114&amp;"*",Resumo!H114))</f>
        <v>98,59*</v>
      </c>
      <c r="F112" s="84">
        <f>IF(Resumo!K114&gt;=100,Resumo!K114,IF(AND(Resumo!M114&lt;=40,Resumo!N114&lt;=65),Resumo!K114&amp;"*",Resumo!K114))</f>
        <v>105.72</v>
      </c>
      <c r="G112" s="20">
        <f>IF(D112="N/A",SUM(COUNTIF(B112,"&gt;=100"),COUNTIF(B112:F112,"*"),COUNTIF(E112:F112,"&gt;=100"))+Plan1!G112-1,SUM(COUNTIF(B112,"&gt;=100"),COUNTIF(B112:F112,"*"),COUNTIF(E112:F112,"&gt;=100"))+Plan1!G112)</f>
        <v>4</v>
      </c>
      <c r="J112" s="76"/>
      <c r="K112" s="76"/>
    </row>
    <row r="113" spans="1:11" x14ac:dyDescent="0.25">
      <c r="A113" s="42" t="s">
        <v>106</v>
      </c>
      <c r="B113" s="140" t="str">
        <f>IF(Resumo!B115&gt;=100,Resumo!B115,IF(VLOOKUP('Plan1 (2)'!A113,'M1 Painel CSJT'!A:F,6,FALSE)&lt;40%,Resumo!B115&amp;"*",Resumo!B115))</f>
        <v>95,3*</v>
      </c>
      <c r="C113" s="43">
        <f>Resumo!D115</f>
        <v>106.38297872340425</v>
      </c>
      <c r="D113" s="43">
        <f>Resumo!E115</f>
        <v>100</v>
      </c>
      <c r="E113" s="43" t="str">
        <f>IF(Resumo!H115&gt;=100,Resumo!H115,IF(Resumo!I115&gt;=38,Resumo!H115&amp;"*",Resumo!H115))</f>
        <v>96,35*</v>
      </c>
      <c r="F113" s="83" t="str">
        <f>IF(Resumo!K115&gt;=100,Resumo!K115,IF(AND(Resumo!M115&lt;=40,Resumo!N115&lt;=65),Resumo!K115&amp;"*",Resumo!K115))</f>
        <v>94,95*</v>
      </c>
      <c r="G113" s="77">
        <f>IF(D113="N/A",SUM(COUNTIF(B113,"&gt;=100"),COUNTIF(B113:F113,"*"),COUNTIF(E113:F113,"&gt;=100"))+Plan1!G113-1,SUM(COUNTIF(B113,"&gt;=100"),COUNTIF(B113:F113,"*"),COUNTIF(E113:F113,"&gt;=100"))+Plan1!G113)</f>
        <v>4</v>
      </c>
      <c r="J113" s="76"/>
      <c r="K113" s="76"/>
    </row>
    <row r="114" spans="1:11" x14ac:dyDescent="0.25">
      <c r="A114" s="40" t="s">
        <v>107</v>
      </c>
      <c r="B114" s="141">
        <f>IF(Resumo!B116&gt;=100,Resumo!B116,IF(VLOOKUP('Plan1 (2)'!A114,'M1 Painel CSJT'!A:F,6,FALSE)&lt;40%,Resumo!B116&amp;"*",Resumo!B116))</f>
        <v>101.8</v>
      </c>
      <c r="C114" s="9">
        <f>Resumo!D116</f>
        <v>105.73711501909912</v>
      </c>
      <c r="D114" s="9">
        <f>Resumo!E116</f>
        <v>100</v>
      </c>
      <c r="E114" s="9" t="str">
        <f>IF(Resumo!H116&gt;=100,Resumo!H116,IF(Resumo!I116&gt;=38,Resumo!H116&amp;"*",Resumo!H116))</f>
        <v>86,77*</v>
      </c>
      <c r="F114" s="84" t="str">
        <f>IF(Resumo!K116&gt;=100,Resumo!K116,IF(AND(Resumo!M116&lt;=40,Resumo!N116&lt;=65),Resumo!K116&amp;"*",Resumo!K116))</f>
        <v>98,01*</v>
      </c>
      <c r="G114" s="20">
        <f>IF(D114="N/A",SUM(COUNTIF(B114,"&gt;=100"),COUNTIF(B114:F114,"*"),COUNTIF(E114:F114,"&gt;=100"))+Plan1!G114-1,SUM(COUNTIF(B114,"&gt;=100"),COUNTIF(B114:F114,"*"),COUNTIF(E114:F114,"&gt;=100"))+Plan1!G114)</f>
        <v>4</v>
      </c>
      <c r="J114" s="76"/>
      <c r="K114" s="76"/>
    </row>
    <row r="115" spans="1:11" x14ac:dyDescent="0.25">
      <c r="A115" s="42" t="s">
        <v>108</v>
      </c>
      <c r="B115" s="140" t="str">
        <f>IF(Resumo!B117&gt;=100,Resumo!B117,IF(VLOOKUP('Plan1 (2)'!A115,'M1 Painel CSJT'!A:F,6,FALSE)&lt;40%,Resumo!B117&amp;"*",Resumo!B117))</f>
        <v>94,84*</v>
      </c>
      <c r="C115" s="43">
        <f>Resumo!D117</f>
        <v>106.38297872340425</v>
      </c>
      <c r="D115" s="43">
        <f>Resumo!E117</f>
        <v>100</v>
      </c>
      <c r="E115" s="43" t="str">
        <f>IF(Resumo!H117&gt;=100,Resumo!H117,IF(Resumo!I117&gt;=38,Resumo!H117&amp;"*",Resumo!H117))</f>
        <v>92,98*</v>
      </c>
      <c r="F115" s="83" t="str">
        <f>IF(Resumo!K117&gt;=100,Resumo!K117,IF(AND(Resumo!M117&lt;=40,Resumo!N117&lt;=65),Resumo!K117&amp;"*",Resumo!K117))</f>
        <v>94,14*</v>
      </c>
      <c r="G115" s="77">
        <f>IF(D115="N/A",SUM(COUNTIF(B115,"&gt;=100"),COUNTIF(B115:F115,"*"),COUNTIF(E115:F115,"&gt;=100"))+Plan1!G115-1,SUM(COUNTIF(B115,"&gt;=100"),COUNTIF(B115:F115,"*"),COUNTIF(E115:F115,"&gt;=100"))+Plan1!G115)</f>
        <v>4</v>
      </c>
      <c r="J115" s="76"/>
      <c r="K115" s="76"/>
    </row>
    <row r="116" spans="1:11" x14ac:dyDescent="0.25">
      <c r="A116" s="40" t="s">
        <v>109</v>
      </c>
      <c r="B116" s="141">
        <f>IF(Resumo!B118&gt;=100,Resumo!B118,IF(VLOOKUP('Plan1 (2)'!A116,'M1 Painel CSJT'!A:F,6,FALSE)&lt;40%,Resumo!B118&amp;"*",Resumo!B118))</f>
        <v>104.11999999999999</v>
      </c>
      <c r="C116" s="9">
        <f>Resumo!D118</f>
        <v>106.38297872340425</v>
      </c>
      <c r="D116" s="9">
        <f>Resumo!E118</f>
        <v>100</v>
      </c>
      <c r="E116" s="9" t="str">
        <f>IF(Resumo!H118&gt;=100,Resumo!H118,IF(Resumo!I118&gt;=38,Resumo!H118&amp;"*",Resumo!H118))</f>
        <v>94,86*</v>
      </c>
      <c r="F116" s="84" t="str">
        <f>IF(Resumo!K118&gt;=100,Resumo!K118,IF(AND(Resumo!M118&lt;=40,Resumo!N118&lt;=65),Resumo!K118&amp;"*",Resumo!K118))</f>
        <v>92,41*</v>
      </c>
      <c r="G116" s="20">
        <f>IF(D116="N/A",SUM(COUNTIF(B116,"&gt;=100"),COUNTIF(B116:F116,"*"),COUNTIF(E116:F116,"&gt;=100"))+Plan1!G116-1,SUM(COUNTIF(B116,"&gt;=100"),COUNTIF(B116:F116,"*"),COUNTIF(E116:F116,"&gt;=100"))+Plan1!G116)</f>
        <v>4</v>
      </c>
      <c r="J116" s="76"/>
      <c r="K116" s="76"/>
    </row>
    <row r="117" spans="1:11" x14ac:dyDescent="0.25">
      <c r="A117" s="42" t="s">
        <v>110</v>
      </c>
      <c r="B117" s="140">
        <f>IF(Resumo!B119&gt;=100,Resumo!B119,IF(VLOOKUP('Plan1 (2)'!A117,'M1 Painel CSJT'!A:F,6,FALSE)&lt;40%,Resumo!B119&amp;"*",Resumo!B119))</f>
        <v>102.10999999999999</v>
      </c>
      <c r="C117" s="43">
        <f>Resumo!D119</f>
        <v>106.27816790692802</v>
      </c>
      <c r="D117" s="43">
        <f>Resumo!E119</f>
        <v>100</v>
      </c>
      <c r="E117" s="43" t="str">
        <f>IF(Resumo!H119&gt;=100,Resumo!H119,IF(Resumo!I119&gt;=38,Resumo!H119&amp;"*",Resumo!H119))</f>
        <v>90,09*</v>
      </c>
      <c r="F117" s="83">
        <f>IF(Resumo!K119&gt;=100,Resumo!K119,IF(AND(Resumo!M119&lt;=40,Resumo!N119&lt;=65),Resumo!K119&amp;"*",Resumo!K119))</f>
        <v>106.49</v>
      </c>
      <c r="G117" s="77">
        <f>IF(D117="N/A",SUM(COUNTIF(B117,"&gt;=100"),COUNTIF(B117:F117,"*"),COUNTIF(E117:F117,"&gt;=100"))+Plan1!G117-1,SUM(COUNTIF(B117,"&gt;=100"),COUNTIF(B117:F117,"*"),COUNTIF(E117:F117,"&gt;=100"))+Plan1!G117)</f>
        <v>4</v>
      </c>
      <c r="J117" s="76"/>
      <c r="K117" s="76"/>
    </row>
    <row r="118" spans="1:11" x14ac:dyDescent="0.25">
      <c r="A118" s="40" t="s">
        <v>111</v>
      </c>
      <c r="B118" s="141">
        <f>IF(Resumo!B120&gt;=100,Resumo!B120,IF(VLOOKUP('Plan1 (2)'!A118,'M1 Painel CSJT'!A:F,6,FALSE)&lt;40%,Resumo!B120&amp;"*",Resumo!B120))</f>
        <v>101.79</v>
      </c>
      <c r="C118" s="9">
        <f>Resumo!D120</f>
        <v>106.38297872340425</v>
      </c>
      <c r="D118" s="9">
        <f>Resumo!E120</f>
        <v>100</v>
      </c>
      <c r="E118" s="9" t="str">
        <f>IF(Resumo!H120&gt;=100,Resumo!H120,IF(Resumo!I120&gt;=38,Resumo!H120&amp;"*",Resumo!H120))</f>
        <v>97,76*</v>
      </c>
      <c r="F118" s="84" t="str">
        <f>IF(Resumo!K120&gt;=100,Resumo!K120,IF(AND(Resumo!M120&lt;=40,Resumo!N120&lt;=65),Resumo!K120&amp;"*",Resumo!K120))</f>
        <v>88,83*</v>
      </c>
      <c r="G118" s="20">
        <f>IF(D118="N/A",SUM(COUNTIF(B118,"&gt;=100"),COUNTIF(B118:F118,"*"),COUNTIF(E118:F118,"&gt;=100"))+Plan1!G118-1,SUM(COUNTIF(B118,"&gt;=100"),COUNTIF(B118:F118,"*"),COUNTIF(E118:F118,"&gt;=100"))+Plan1!G118)</f>
        <v>4</v>
      </c>
      <c r="J118" s="76"/>
      <c r="K118" s="76"/>
    </row>
    <row r="119" spans="1:11" x14ac:dyDescent="0.25">
      <c r="A119" s="42" t="s">
        <v>112</v>
      </c>
      <c r="B119" s="140">
        <f>IF(Resumo!B121&gt;=100,Resumo!B121,IF(VLOOKUP('Plan1 (2)'!A119,'M1 Painel CSJT'!A:F,6,FALSE)&lt;40%,Resumo!B121&amp;"*",Resumo!B121))</f>
        <v>104.83</v>
      </c>
      <c r="C119" s="43">
        <f>Resumo!D121</f>
        <v>106.38297872340425</v>
      </c>
      <c r="D119" s="43">
        <f>Resumo!E121</f>
        <v>100</v>
      </c>
      <c r="E119" s="43">
        <f>IF(Resumo!H121&gt;=100,Resumo!H121,IF(Resumo!I121&gt;=38,Resumo!H121&amp;"*",Resumo!H121))</f>
        <v>103.4</v>
      </c>
      <c r="F119" s="83" t="str">
        <f>IF(Resumo!K121&gt;=100,Resumo!K121,IF(AND(Resumo!M121&lt;=40,Resumo!N121&lt;=65),Resumo!K121&amp;"*",Resumo!K121))</f>
        <v>93,01*</v>
      </c>
      <c r="G119" s="77">
        <f>IF(D119="N/A",SUM(COUNTIF(B119,"&gt;=100"),COUNTIF(B119:F119,"*"),COUNTIF(E119:F119,"&gt;=100"))+Plan1!G119-1,SUM(COUNTIF(B119,"&gt;=100"),COUNTIF(B119:F119,"*"),COUNTIF(E119:F119,"&gt;=100"))+Plan1!G119)</f>
        <v>4</v>
      </c>
      <c r="J119" s="76"/>
      <c r="K119" s="76"/>
    </row>
    <row r="120" spans="1:11" x14ac:dyDescent="0.25">
      <c r="A120" s="40" t="s">
        <v>113</v>
      </c>
      <c r="B120" s="141" t="str">
        <f>IF(Resumo!B122&gt;=100,Resumo!B122,IF(VLOOKUP('Plan1 (2)'!A120,'M1 Painel CSJT'!A:F,6,FALSE)&lt;40%,Resumo!B122&amp;"*",Resumo!B122))</f>
        <v>95,02*</v>
      </c>
      <c r="C120" s="9">
        <f>Resumo!D122</f>
        <v>106.38297872340425</v>
      </c>
      <c r="D120" s="9">
        <f>Resumo!E122</f>
        <v>100</v>
      </c>
      <c r="E120" s="9" t="str">
        <f>IF(Resumo!H122&gt;=100,Resumo!H122,IF(Resumo!I122&gt;=38,Resumo!H122&amp;"*",Resumo!H122))</f>
        <v>99,67*</v>
      </c>
      <c r="F120" s="84" t="str">
        <f>IF(Resumo!K122&gt;=100,Resumo!K122,IF(AND(Resumo!M122&lt;=40,Resumo!N122&lt;=65),Resumo!K122&amp;"*",Resumo!K122))</f>
        <v>74,79*</v>
      </c>
      <c r="G120" s="20">
        <f>IF(D120="N/A",SUM(COUNTIF(B120,"&gt;=100"),COUNTIF(B120:F120,"*"),COUNTIF(E120:F120,"&gt;=100"))+Plan1!G120-1,SUM(COUNTIF(B120,"&gt;=100"),COUNTIF(B120:F120,"*"),COUNTIF(E120:F120,"&gt;=100"))+Plan1!G120)</f>
        <v>4</v>
      </c>
      <c r="J120" s="76"/>
      <c r="K120" s="76"/>
    </row>
    <row r="121" spans="1:11" x14ac:dyDescent="0.25">
      <c r="A121" s="42" t="s">
        <v>114</v>
      </c>
      <c r="B121" s="140">
        <f>IF(Resumo!B123&gt;=100,Resumo!B123,IF(VLOOKUP('Plan1 (2)'!A121,'M1 Painel CSJT'!A:F,6,FALSE)&lt;40%,Resumo!B123&amp;"*",Resumo!B123))</f>
        <v>103.08</v>
      </c>
      <c r="C121" s="43">
        <f>Resumo!D123</f>
        <v>106.38297872340425</v>
      </c>
      <c r="D121" s="43">
        <f>Resumo!E123</f>
        <v>100</v>
      </c>
      <c r="E121" s="43">
        <f>IF(Resumo!H123&gt;=100,Resumo!H123,IF(Resumo!I123&gt;=38,Resumo!H123&amp;"*",Resumo!H123))</f>
        <v>120.36</v>
      </c>
      <c r="F121" s="83" t="str">
        <f>IF(Resumo!K123&gt;=100,Resumo!K123,IF(AND(Resumo!M123&lt;=40,Resumo!N123&lt;=65),Resumo!K123&amp;"*",Resumo!K123))</f>
        <v>89,21*</v>
      </c>
      <c r="G121" s="77">
        <f>IF(D121="N/A",SUM(COUNTIF(B121,"&gt;=100"),COUNTIF(B121:F121,"*"),COUNTIF(E121:F121,"&gt;=100"))+Plan1!G121-1,SUM(COUNTIF(B121,"&gt;=100"),COUNTIF(B121:F121,"*"),COUNTIF(E121:F121,"&gt;=100"))+Plan1!G121)</f>
        <v>4</v>
      </c>
      <c r="J121" s="76"/>
      <c r="K121" s="76"/>
    </row>
    <row r="122" spans="1:11" x14ac:dyDescent="0.25">
      <c r="A122" s="40" t="s">
        <v>115</v>
      </c>
      <c r="B122" s="141" t="str">
        <f>IF(Resumo!B124&gt;=100,Resumo!B124,IF(VLOOKUP('Plan1 (2)'!A122,'M1 Painel CSJT'!A:F,6,FALSE)&lt;40%,Resumo!B124&amp;"*",Resumo!B124))</f>
        <v>91,21*</v>
      </c>
      <c r="C122" s="9">
        <f>Resumo!D124</f>
        <v>106.38297872340425</v>
      </c>
      <c r="D122" s="9">
        <f>Resumo!E124</f>
        <v>100</v>
      </c>
      <c r="E122" s="9">
        <f>IF(Resumo!H124&gt;=100,Resumo!H124,IF(Resumo!I124&gt;=38,Resumo!H124&amp;"*",Resumo!H124))</f>
        <v>133.66999999999999</v>
      </c>
      <c r="F122" s="84" t="str">
        <f>IF(Resumo!K124&gt;=100,Resumo!K124,IF(AND(Resumo!M124&lt;=40,Resumo!N124&lt;=65),Resumo!K124&amp;"*",Resumo!K124))</f>
        <v>85,07*</v>
      </c>
      <c r="G122" s="20">
        <f>IF(D122="N/A",SUM(COUNTIF(B122,"&gt;=100"),COUNTIF(B122:F122,"*"),COUNTIF(E122:F122,"&gt;=100"))+Plan1!G122-1,SUM(COUNTIF(B122,"&gt;=100"),COUNTIF(B122:F122,"*"),COUNTIF(E122:F122,"&gt;=100"))+Plan1!G122)</f>
        <v>4</v>
      </c>
      <c r="J122" s="76"/>
      <c r="K122" s="76"/>
    </row>
    <row r="123" spans="1:11" x14ac:dyDescent="0.25">
      <c r="A123" s="42" t="s">
        <v>116</v>
      </c>
      <c r="B123" s="140" t="str">
        <f>IF(Resumo!B125&gt;=100,Resumo!B125,IF(VLOOKUP('Plan1 (2)'!A123,'M1 Painel CSJT'!A:F,6,FALSE)&lt;40%,Resumo!B125&amp;"*",Resumo!B125))</f>
        <v>97,63*</v>
      </c>
      <c r="C123" s="43">
        <f>Resumo!D125</f>
        <v>106.38297872340425</v>
      </c>
      <c r="D123" s="43">
        <f>Resumo!E125</f>
        <v>100</v>
      </c>
      <c r="E123" s="43">
        <f>IF(Resumo!H125&gt;=100,Resumo!H125,IF(Resumo!I125&gt;=38,Resumo!H125&amp;"*",Resumo!H125))</f>
        <v>114.17</v>
      </c>
      <c r="F123" s="83" t="str">
        <f>IF(Resumo!K125&gt;=100,Resumo!K125,IF(AND(Resumo!M125&lt;=40,Resumo!N125&lt;=65),Resumo!K125&amp;"*",Resumo!K125))</f>
        <v>90,58*</v>
      </c>
      <c r="G123" s="77">
        <f>IF(D123="N/A",SUM(COUNTIF(B123,"&gt;=100"),COUNTIF(B123:F123,"*"),COUNTIF(E123:F123,"&gt;=100"))+Plan1!G123-1,SUM(COUNTIF(B123,"&gt;=100"),COUNTIF(B123:F123,"*"),COUNTIF(E123:F123,"&gt;=100"))+Plan1!G123)</f>
        <v>4</v>
      </c>
      <c r="J123" s="76"/>
      <c r="K123" s="76"/>
    </row>
    <row r="124" spans="1:11" x14ac:dyDescent="0.25">
      <c r="A124" s="40" t="s">
        <v>117</v>
      </c>
      <c r="B124" s="141" t="str">
        <f>IF(Resumo!B126&gt;=100,Resumo!B126,IF(VLOOKUP('Plan1 (2)'!A124,'M1 Painel CSJT'!A:F,6,FALSE)&lt;40%,Resumo!B126&amp;"*",Resumo!B126))</f>
        <v>95,52*</v>
      </c>
      <c r="C124" s="9">
        <f>Resumo!D126</f>
        <v>106.38297872340425</v>
      </c>
      <c r="D124" s="9">
        <f>Resumo!E126</f>
        <v>100</v>
      </c>
      <c r="E124" s="9" t="str">
        <f>IF(Resumo!H126&gt;=100,Resumo!H126,IF(Resumo!I126&gt;=38,Resumo!H126&amp;"*",Resumo!H126))</f>
        <v>95,17*</v>
      </c>
      <c r="F124" s="84">
        <f>IF(Resumo!K126&gt;=100,Resumo!K126,IF(AND(Resumo!M126&lt;=40,Resumo!N126&lt;=65),Resumo!K126&amp;"*",Resumo!K126))</f>
        <v>100.44</v>
      </c>
      <c r="G124" s="20">
        <f>IF(D124="N/A",SUM(COUNTIF(B124,"&gt;=100"),COUNTIF(B124:F124,"*"),COUNTIF(E124:F124,"&gt;=100"))+Plan1!G124-1,SUM(COUNTIF(B124,"&gt;=100"),COUNTIF(B124:F124,"*"),COUNTIF(E124:F124,"&gt;=100"))+Plan1!G124)</f>
        <v>4</v>
      </c>
      <c r="J124" s="76"/>
      <c r="K124" s="76"/>
    </row>
    <row r="125" spans="1:11" x14ac:dyDescent="0.25">
      <c r="A125" s="42" t="s">
        <v>118</v>
      </c>
      <c r="B125" s="140">
        <f>IF(Resumo!B127&gt;=100,Resumo!B127,IF(VLOOKUP('Plan1 (2)'!A125,'M1 Painel CSJT'!A:F,6,FALSE)&lt;40%,Resumo!B127&amp;"*",Resumo!B127))</f>
        <v>101.08999999999999</v>
      </c>
      <c r="C125" s="43">
        <f>Resumo!D127</f>
        <v>106.38297872340425</v>
      </c>
      <c r="D125" s="43">
        <f>Resumo!E127</f>
        <v>100</v>
      </c>
      <c r="E125" s="43">
        <f>IF(Resumo!H127&gt;=100,Resumo!H127,IF(Resumo!I127&gt;=38,Resumo!H127&amp;"*",Resumo!H127))</f>
        <v>108.49</v>
      </c>
      <c r="F125" s="83">
        <f>IF(Resumo!K127&gt;=100,Resumo!K127,IF(AND(Resumo!M127&lt;=40,Resumo!N127&lt;=65),Resumo!K127&amp;"*",Resumo!K127))</f>
        <v>114.14</v>
      </c>
      <c r="G125" s="77">
        <f>IF(D125="N/A",SUM(COUNTIF(B125,"&gt;=100"),COUNTIF(B125:F125,"*"),COUNTIF(E125:F125,"&gt;=100"))+Plan1!G125-1,SUM(COUNTIF(B125,"&gt;=100"),COUNTIF(B125:F125,"*"),COUNTIF(E125:F125,"&gt;=100"))+Plan1!G125)</f>
        <v>4</v>
      </c>
      <c r="J125" s="76"/>
      <c r="K125" s="76"/>
    </row>
    <row r="126" spans="1:11" x14ac:dyDescent="0.25">
      <c r="A126" s="40" t="s">
        <v>119</v>
      </c>
      <c r="B126" s="141">
        <f>IF(Resumo!B128&gt;=100,Resumo!B128,IF(VLOOKUP('Plan1 (2)'!A126,'M1 Painel CSJT'!A:F,6,FALSE)&lt;40%,Resumo!B128&amp;"*",Resumo!B128))</f>
        <v>114.17999999999999</v>
      </c>
      <c r="C126" s="9">
        <f>Resumo!D128</f>
        <v>106.38297872340425</v>
      </c>
      <c r="D126" s="9">
        <f>Resumo!E128</f>
        <v>100</v>
      </c>
      <c r="E126" s="9" t="str">
        <f>IF(Resumo!H128&gt;=100,Resumo!H128,IF(Resumo!I128&gt;=38,Resumo!H128&amp;"*",Resumo!H128))</f>
        <v>88,45*</v>
      </c>
      <c r="F126" s="84">
        <f>IF(Resumo!K128&gt;=100,Resumo!K128,IF(AND(Resumo!M128&lt;=40,Resumo!N128&lt;=65),Resumo!K128&amp;"*",Resumo!K128))</f>
        <v>118.58</v>
      </c>
      <c r="G126" s="20">
        <f>IF(D126="N/A",SUM(COUNTIF(B126,"&gt;=100"),COUNTIF(B126:F126,"*"),COUNTIF(E126:F126,"&gt;=100"))+Plan1!G126-1,SUM(COUNTIF(B126,"&gt;=100"),COUNTIF(B126:F126,"*"),COUNTIF(E126:F126,"&gt;=100"))+Plan1!G126)</f>
        <v>4</v>
      </c>
      <c r="J126" s="76"/>
      <c r="K126" s="76"/>
    </row>
    <row r="127" spans="1:11" x14ac:dyDescent="0.25">
      <c r="A127" s="42" t="s">
        <v>120</v>
      </c>
      <c r="B127" s="140">
        <f>IF(Resumo!B129&gt;=100,Resumo!B129,IF(VLOOKUP('Plan1 (2)'!A127,'M1 Painel CSJT'!A:F,6,FALSE)&lt;40%,Resumo!B129&amp;"*",Resumo!B129))</f>
        <v>105.28999999999999</v>
      </c>
      <c r="C127" s="43">
        <f>Resumo!D129</f>
        <v>106.38297872340425</v>
      </c>
      <c r="D127" s="43">
        <f>Resumo!E129</f>
        <v>100</v>
      </c>
      <c r="E127" s="43">
        <f>IF(Resumo!H129&gt;=100,Resumo!H129,IF(Resumo!I129&gt;=38,Resumo!H129&amp;"*",Resumo!H129))</f>
        <v>108.71</v>
      </c>
      <c r="F127" s="83">
        <f>IF(Resumo!K129&gt;=100,Resumo!K129,IF(AND(Resumo!M129&lt;=40,Resumo!N129&lt;=65),Resumo!K129&amp;"*",Resumo!K129))</f>
        <v>107.05</v>
      </c>
      <c r="G127" s="77">
        <f>IF(D127="N/A",SUM(COUNTIF(B127,"&gt;=100"),COUNTIF(B127:F127,"*"),COUNTIF(E127:F127,"&gt;=100"))+Plan1!G127-1,SUM(COUNTIF(B127,"&gt;=100"),COUNTIF(B127:F127,"*"),COUNTIF(E127:F127,"&gt;=100"))+Plan1!G127)</f>
        <v>4</v>
      </c>
      <c r="J127" s="76"/>
      <c r="K127" s="76"/>
    </row>
    <row r="128" spans="1:11" x14ac:dyDescent="0.25">
      <c r="A128" s="40" t="s">
        <v>121</v>
      </c>
      <c r="B128" s="141">
        <f>IF(Resumo!B130&gt;=100,Resumo!B130,IF(VLOOKUP('Plan1 (2)'!A128,'M1 Painel CSJT'!A:F,6,FALSE)&lt;40%,Resumo!B130&amp;"*",Resumo!B130))</f>
        <v>103.4</v>
      </c>
      <c r="C128" s="9">
        <f>Resumo!D130</f>
        <v>106.38297872340425</v>
      </c>
      <c r="D128" s="9">
        <f>Resumo!E130</f>
        <v>100</v>
      </c>
      <c r="E128" s="9" t="str">
        <f>IF(Resumo!H130&gt;=100,Resumo!H130,IF(Resumo!I130&gt;=38,Resumo!H130&amp;"*",Resumo!H130))</f>
        <v>88,14*</v>
      </c>
      <c r="F128" s="84" t="str">
        <f>IF(Resumo!K130&gt;=100,Resumo!K130,IF(AND(Resumo!M130&lt;=40,Resumo!N130&lt;=65),Resumo!K130&amp;"*",Resumo!K130))</f>
        <v>94,3*</v>
      </c>
      <c r="G128" s="20">
        <f>IF(D128="N/A",SUM(COUNTIF(B128,"&gt;=100"),COUNTIF(B128:F128,"*"),COUNTIF(E128:F128,"&gt;=100"))+Plan1!G128-1,SUM(COUNTIF(B128,"&gt;=100"),COUNTIF(B128:F128,"*"),COUNTIF(E128:F128,"&gt;=100"))+Plan1!G128)</f>
        <v>4</v>
      </c>
      <c r="J128" s="76"/>
      <c r="K128" s="76"/>
    </row>
    <row r="129" spans="1:11" x14ac:dyDescent="0.25">
      <c r="A129" s="42" t="s">
        <v>122</v>
      </c>
      <c r="B129" s="140">
        <f>IF(Resumo!B131&gt;=100,Resumo!B131,IF(VLOOKUP('Plan1 (2)'!A129,'M1 Painel CSJT'!A:F,6,FALSE)&lt;40%,Resumo!B131&amp;"*",Resumo!B131))</f>
        <v>100.15</v>
      </c>
      <c r="C129" s="43">
        <f>Resumo!D131</f>
        <v>106.38297872340425</v>
      </c>
      <c r="D129" s="43">
        <f>Resumo!E131</f>
        <v>100</v>
      </c>
      <c r="E129" s="43">
        <f>IF(Resumo!H131&gt;=100,Resumo!H131,IF(Resumo!I131&gt;=38,Resumo!H131&amp;"*",Resumo!H131))</f>
        <v>114.07</v>
      </c>
      <c r="F129" s="83">
        <f>IF(Resumo!K131&gt;=100,Resumo!K131,IF(AND(Resumo!M131&lt;=40,Resumo!N131&lt;=65),Resumo!K131&amp;"*",Resumo!K131))</f>
        <v>103.93</v>
      </c>
      <c r="G129" s="77">
        <f>IF(D129="N/A",SUM(COUNTIF(B129,"&gt;=100"),COUNTIF(B129:F129,"*"),COUNTIF(E129:F129,"&gt;=100"))+Plan1!G129-1,SUM(COUNTIF(B129,"&gt;=100"),COUNTIF(B129:F129,"*"),COUNTIF(E129:F129,"&gt;=100"))+Plan1!G129)</f>
        <v>4</v>
      </c>
      <c r="J129" s="76"/>
      <c r="K129" s="76"/>
    </row>
    <row r="130" spans="1:11" x14ac:dyDescent="0.25">
      <c r="A130" s="40" t="s">
        <v>123</v>
      </c>
      <c r="B130" s="141" t="str">
        <f>IF(Resumo!B132&gt;=100,Resumo!B132,IF(VLOOKUP('Plan1 (2)'!A130,'M1 Painel CSJT'!A:F,6,FALSE)&lt;40%,Resumo!B132&amp;"*",Resumo!B132))</f>
        <v>93,86*</v>
      </c>
      <c r="C130" s="9">
        <f>Resumo!D132</f>
        <v>106.38297872340425</v>
      </c>
      <c r="D130" s="9">
        <f>Resumo!E132</f>
        <v>100</v>
      </c>
      <c r="E130" s="9">
        <f>IF(Resumo!H132&gt;=100,Resumo!H132,IF(Resumo!I132&gt;=38,Resumo!H132&amp;"*",Resumo!H132))</f>
        <v>104.63</v>
      </c>
      <c r="F130" s="84">
        <f>IF(Resumo!K132&gt;=100,Resumo!K132,IF(AND(Resumo!M132&lt;=40,Resumo!N132&lt;=65),Resumo!K132&amp;"*",Resumo!K132))</f>
        <v>113.19</v>
      </c>
      <c r="G130" s="20">
        <f>IF(D130="N/A",SUM(COUNTIF(B130,"&gt;=100"),COUNTIF(B130:F130,"*"),COUNTIF(E130:F130,"&gt;=100"))+Plan1!G130-1,SUM(COUNTIF(B130,"&gt;=100"),COUNTIF(B130:F130,"*"),COUNTIF(E130:F130,"&gt;=100"))+Plan1!G130)</f>
        <v>4</v>
      </c>
      <c r="J130" s="76"/>
      <c r="K130" s="76"/>
    </row>
    <row r="131" spans="1:11" x14ac:dyDescent="0.25">
      <c r="A131" s="42" t="s">
        <v>124</v>
      </c>
      <c r="B131" s="140" t="str">
        <f>IF(Resumo!B133&gt;=100,Resumo!B133,IF(VLOOKUP('Plan1 (2)'!A131,'M1 Painel CSJT'!A:F,6,FALSE)&lt;40%,Resumo!B133&amp;"*",Resumo!B133))</f>
        <v>98,78*</v>
      </c>
      <c r="C131" s="43">
        <f>Resumo!D133</f>
        <v>106.38297872340425</v>
      </c>
      <c r="D131" s="43">
        <f>Resumo!E133</f>
        <v>100</v>
      </c>
      <c r="E131" s="43" t="str">
        <f>IF(Resumo!H133&gt;=100,Resumo!H133,IF(Resumo!I133&gt;=38,Resumo!H133&amp;"*",Resumo!H133))</f>
        <v>93,88*</v>
      </c>
      <c r="F131" s="83" t="str">
        <f>IF(Resumo!K133&gt;=100,Resumo!K133,IF(AND(Resumo!M133&lt;=40,Resumo!N133&lt;=65),Resumo!K133&amp;"*",Resumo!K133))</f>
        <v>93,51*</v>
      </c>
      <c r="G131" s="77">
        <f>IF(D131="N/A",SUM(COUNTIF(B131,"&gt;=100"),COUNTIF(B131:F131,"*"),COUNTIF(E131:F131,"&gt;=100"))+Plan1!G131-1,SUM(COUNTIF(B131,"&gt;=100"),COUNTIF(B131:F131,"*"),COUNTIF(E131:F131,"&gt;=100"))+Plan1!G131)</f>
        <v>4</v>
      </c>
      <c r="J131" s="76"/>
      <c r="K131" s="76"/>
    </row>
    <row r="132" spans="1:11" x14ac:dyDescent="0.25">
      <c r="A132" s="40" t="s">
        <v>125</v>
      </c>
      <c r="B132" s="141" t="str">
        <f>IF(Resumo!B134&gt;=100,Resumo!B134,IF(VLOOKUP('Plan1 (2)'!A132,'M1 Painel CSJT'!A:F,6,FALSE)&lt;40%,Resumo!B134&amp;"*",Resumo!B134))</f>
        <v>92,95*</v>
      </c>
      <c r="C132" s="9">
        <f>Resumo!D134</f>
        <v>106.38297872340425</v>
      </c>
      <c r="D132" s="9">
        <f>Resumo!E134</f>
        <v>100</v>
      </c>
      <c r="E132" s="9">
        <f>IF(Resumo!H134&gt;=100,Resumo!H134,IF(Resumo!I134&gt;=38,Resumo!H134&amp;"*",Resumo!H134))</f>
        <v>100.6</v>
      </c>
      <c r="F132" s="84" t="str">
        <f>IF(Resumo!K134&gt;=100,Resumo!K134,IF(AND(Resumo!M134&lt;=40,Resumo!N134&lt;=65),Resumo!K134&amp;"*",Resumo!K134))</f>
        <v>96,8*</v>
      </c>
      <c r="G132" s="20">
        <f>IF(D132="N/A",SUM(COUNTIF(B132,"&gt;=100"),COUNTIF(B132:F132,"*"),COUNTIF(E132:F132,"&gt;=100"))+Plan1!G132-1,SUM(COUNTIF(B132,"&gt;=100"),COUNTIF(B132:F132,"*"),COUNTIF(E132:F132,"&gt;=100"))+Plan1!G132)</f>
        <v>4</v>
      </c>
      <c r="J132" s="76"/>
      <c r="K132" s="76"/>
    </row>
    <row r="133" spans="1:11" x14ac:dyDescent="0.25">
      <c r="A133" s="42" t="s">
        <v>126</v>
      </c>
      <c r="B133" s="140" t="str">
        <f>IF(Resumo!B135&gt;=100,Resumo!B135,IF(VLOOKUP('Plan1 (2)'!A133,'M1 Painel CSJT'!A:F,6,FALSE)&lt;40%,Resumo!B135&amp;"*",Resumo!B135))</f>
        <v>95,85*</v>
      </c>
      <c r="C133" s="43">
        <f>Resumo!D135</f>
        <v>106.38297872340425</v>
      </c>
      <c r="D133" s="43">
        <f>Resumo!E135</f>
        <v>100</v>
      </c>
      <c r="E133" s="43">
        <f>IF(Resumo!H135&gt;=100,Resumo!H135,IF(Resumo!I135&gt;=38,Resumo!H135&amp;"*",Resumo!H135))</f>
        <v>112.25</v>
      </c>
      <c r="F133" s="83" t="str">
        <f>IF(Resumo!K135&gt;=100,Resumo!K135,IF(AND(Resumo!M135&lt;=40,Resumo!N135&lt;=65),Resumo!K135&amp;"*",Resumo!K135))</f>
        <v>86,93*</v>
      </c>
      <c r="G133" s="77">
        <f>IF(D133="N/A",SUM(COUNTIF(B133,"&gt;=100"),COUNTIF(B133:F133,"*"),COUNTIF(E133:F133,"&gt;=100"))+Plan1!G133-1,SUM(COUNTIF(B133,"&gt;=100"),COUNTIF(B133:F133,"*"),COUNTIF(E133:F133,"&gt;=100"))+Plan1!G133)</f>
        <v>4</v>
      </c>
      <c r="J133" s="76"/>
      <c r="K133" s="76"/>
    </row>
    <row r="134" spans="1:11" x14ac:dyDescent="0.25">
      <c r="A134" s="40" t="s">
        <v>127</v>
      </c>
      <c r="B134" s="141" t="str">
        <f>IF(Resumo!B136&gt;=100,Resumo!B136,IF(VLOOKUP('Plan1 (2)'!A134,'M1 Painel CSJT'!A:F,6,FALSE)&lt;40%,Resumo!B136&amp;"*",Resumo!B136))</f>
        <v>94,68*</v>
      </c>
      <c r="C134" s="9">
        <f>Resumo!D136</f>
        <v>106.38297872340425</v>
      </c>
      <c r="D134" s="9">
        <f>Resumo!E136</f>
        <v>100</v>
      </c>
      <c r="E134" s="9">
        <f>IF(Resumo!H136&gt;=100,Resumo!H136,IF(Resumo!I136&gt;=38,Resumo!H136&amp;"*",Resumo!H136))</f>
        <v>125.11</v>
      </c>
      <c r="F134" s="84" t="str">
        <f>IF(Resumo!K136&gt;=100,Resumo!K136,IF(AND(Resumo!M136&lt;=40,Resumo!N136&lt;=65),Resumo!K136&amp;"*",Resumo!K136))</f>
        <v>81,29*</v>
      </c>
      <c r="G134" s="20">
        <f>IF(D134="N/A",SUM(COUNTIF(B134,"&gt;=100"),COUNTIF(B134:F134,"*"),COUNTIF(E134:F134,"&gt;=100"))+Plan1!G134-1,SUM(COUNTIF(B134,"&gt;=100"),COUNTIF(B134:F134,"*"),COUNTIF(E134:F134,"&gt;=100"))+Plan1!G134)</f>
        <v>4</v>
      </c>
      <c r="J134" s="76"/>
      <c r="K134" s="76"/>
    </row>
    <row r="135" spans="1:11" x14ac:dyDescent="0.25">
      <c r="A135" s="42" t="s">
        <v>128</v>
      </c>
      <c r="B135" s="140" t="str">
        <f>IF(Resumo!B137&gt;=100,Resumo!B137,IF(VLOOKUP('Plan1 (2)'!A135,'M1 Painel CSJT'!A:F,6,FALSE)&lt;40%,Resumo!B137&amp;"*",Resumo!B137))</f>
        <v>94,07*</v>
      </c>
      <c r="C135" s="43">
        <f>Resumo!D137</f>
        <v>106.20829402927716</v>
      </c>
      <c r="D135" s="43">
        <f>Resumo!E137</f>
        <v>100</v>
      </c>
      <c r="E135" s="43" t="str">
        <f>IF(Resumo!H137&gt;=100,Resumo!H137,IF(Resumo!I137&gt;=38,Resumo!H137&amp;"*",Resumo!H137))</f>
        <v>93,05*</v>
      </c>
      <c r="F135" s="83" t="str">
        <f>IF(Resumo!K137&gt;=100,Resumo!K137,IF(AND(Resumo!M137&lt;=40,Resumo!N137&lt;=65),Resumo!K137&amp;"*",Resumo!K137))</f>
        <v>98,82*</v>
      </c>
      <c r="G135" s="77">
        <f>IF(D135="N/A",SUM(COUNTIF(B135,"&gt;=100"),COUNTIF(B135:F135,"*"),COUNTIF(E135:F135,"&gt;=100"))+Plan1!G135-1,SUM(COUNTIF(B135,"&gt;=100"),COUNTIF(B135:F135,"*"),COUNTIF(E135:F135,"&gt;=100"))+Plan1!G135)</f>
        <v>4</v>
      </c>
      <c r="J135" s="76"/>
      <c r="K135" s="76"/>
    </row>
    <row r="136" spans="1:11" x14ac:dyDescent="0.25">
      <c r="A136" s="40" t="s">
        <v>129</v>
      </c>
      <c r="B136" s="141">
        <f>IF(Resumo!B138&gt;=100,Resumo!B138,IF(VLOOKUP('Plan1 (2)'!A136,'M1 Painel CSJT'!A:F,6,FALSE)&lt;40%,Resumo!B138&amp;"*",Resumo!B138))</f>
        <v>103.71</v>
      </c>
      <c r="C136" s="9">
        <f>Resumo!D138</f>
        <v>106.38297872340425</v>
      </c>
      <c r="D136" s="9">
        <f>Resumo!E138</f>
        <v>100</v>
      </c>
      <c r="E136" s="9" t="str">
        <f>IF(Resumo!H138&gt;=100,Resumo!H138,IF(Resumo!I138&gt;=38,Resumo!H138&amp;"*",Resumo!H138))</f>
        <v>88,76*</v>
      </c>
      <c r="F136" s="84">
        <f>IF(Resumo!K138&gt;=100,Resumo!K138,IF(AND(Resumo!M138&lt;=40,Resumo!N138&lt;=65),Resumo!K138&amp;"*",Resumo!K138))</f>
        <v>123.65</v>
      </c>
      <c r="G136" s="20">
        <f>IF(D136="N/A",SUM(COUNTIF(B136,"&gt;=100"),COUNTIF(B136:F136,"*"),COUNTIF(E136:F136,"&gt;=100"))+Plan1!G136-1,SUM(COUNTIF(B136,"&gt;=100"),COUNTIF(B136:F136,"*"),COUNTIF(E136:F136,"&gt;=100"))+Plan1!G136)</f>
        <v>4</v>
      </c>
      <c r="J136" s="76"/>
      <c r="K136" s="76"/>
    </row>
    <row r="137" spans="1:11" x14ac:dyDescent="0.25">
      <c r="A137" s="42" t="s">
        <v>130</v>
      </c>
      <c r="B137" s="140">
        <f>IF(Resumo!B139&gt;=100,Resumo!B139,IF(VLOOKUP('Plan1 (2)'!A137,'M1 Painel CSJT'!A:F,6,FALSE)&lt;40%,Resumo!B139&amp;"*",Resumo!B139))</f>
        <v>105</v>
      </c>
      <c r="C137" s="43">
        <f>Resumo!D139</f>
        <v>106.38297872340425</v>
      </c>
      <c r="D137" s="43">
        <f>Resumo!E139</f>
        <v>100</v>
      </c>
      <c r="E137" s="43" t="str">
        <f>IF(Resumo!H139&gt;=100,Resumo!H139,IF(Resumo!I139&gt;=38,Resumo!H139&amp;"*",Resumo!H139))</f>
        <v>97,31*</v>
      </c>
      <c r="F137" s="83">
        <f>IF(Resumo!K139&gt;=100,Resumo!K139,IF(AND(Resumo!M139&lt;=40,Resumo!N139&lt;=65),Resumo!K139&amp;"*",Resumo!K139))</f>
        <v>136.65</v>
      </c>
      <c r="G137" s="77">
        <f>IF(D137="N/A",SUM(COUNTIF(B137,"&gt;=100"),COUNTIF(B137:F137,"*"),COUNTIF(E137:F137,"&gt;=100"))+Plan1!G137-1,SUM(COUNTIF(B137,"&gt;=100"),COUNTIF(B137:F137,"*"),COUNTIF(E137:F137,"&gt;=100"))+Plan1!G137)</f>
        <v>4</v>
      </c>
      <c r="J137" s="76"/>
      <c r="K137" s="76"/>
    </row>
    <row r="138" spans="1:11" x14ac:dyDescent="0.25">
      <c r="A138" s="40" t="s">
        <v>131</v>
      </c>
      <c r="B138" s="141">
        <f>IF(Resumo!B140&gt;=100,Resumo!B140,IF(VLOOKUP('Plan1 (2)'!A138,'M1 Painel CSJT'!A:F,6,FALSE)&lt;40%,Resumo!B140&amp;"*",Resumo!B140))</f>
        <v>100</v>
      </c>
      <c r="C138" s="9">
        <f>Resumo!D140</f>
        <v>106.38297872340425</v>
      </c>
      <c r="D138" s="9">
        <f>Resumo!E140</f>
        <v>100</v>
      </c>
      <c r="E138" s="9" t="str">
        <f>IF(Resumo!H140&gt;=100,Resumo!H140,IF(Resumo!I140&gt;=38,Resumo!H140&amp;"*",Resumo!H140))</f>
        <v>98,66*</v>
      </c>
      <c r="F138" s="84" t="str">
        <f>IF(Resumo!K140&gt;=100,Resumo!K140,IF(AND(Resumo!M140&lt;=40,Resumo!N140&lt;=65),Resumo!K140&amp;"*",Resumo!K140))</f>
        <v>90,2*</v>
      </c>
      <c r="G138" s="20">
        <f>IF(D138="N/A",SUM(COUNTIF(B138,"&gt;=100"),COUNTIF(B138:F138,"*"),COUNTIF(E138:F138,"&gt;=100"))+Plan1!G138-1,SUM(COUNTIF(B138,"&gt;=100"),COUNTIF(B138:F138,"*"),COUNTIF(E138:F138,"&gt;=100"))+Plan1!G138)</f>
        <v>4</v>
      </c>
      <c r="J138" s="76"/>
      <c r="K138" s="76"/>
    </row>
    <row r="139" spans="1:11" x14ac:dyDescent="0.25">
      <c r="A139" s="42" t="s">
        <v>132</v>
      </c>
      <c r="B139" s="140" t="str">
        <f>IF(Resumo!B141&gt;=100,Resumo!B141,IF(VLOOKUP('Plan1 (2)'!A139,'M1 Painel CSJT'!A:F,6,FALSE)&lt;40%,Resumo!B141&amp;"*",Resumo!B141))</f>
        <v>94,99*</v>
      </c>
      <c r="C139" s="43">
        <f>Resumo!D141</f>
        <v>106.22676289561659</v>
      </c>
      <c r="D139" s="43">
        <f>Resumo!E141</f>
        <v>100</v>
      </c>
      <c r="E139" s="43">
        <f>IF(Resumo!H141&gt;=100,Resumo!H141,IF(Resumo!I141&gt;=38,Resumo!H141&amp;"*",Resumo!H141))</f>
        <v>102.24</v>
      </c>
      <c r="F139" s="83" t="str">
        <f>IF(Resumo!K141&gt;=100,Resumo!K141,IF(AND(Resumo!M141&lt;=40,Resumo!N141&lt;=65),Resumo!K141&amp;"*",Resumo!K141))</f>
        <v>90,31*</v>
      </c>
      <c r="G139" s="77">
        <f>IF(D139="N/A",SUM(COUNTIF(B139,"&gt;=100"),COUNTIF(B139:F139,"*"),COUNTIF(E139:F139,"&gt;=100"))+Plan1!G139-1,SUM(COUNTIF(B139,"&gt;=100"),COUNTIF(B139:F139,"*"),COUNTIF(E139:F139,"&gt;=100"))+Plan1!G139)</f>
        <v>4</v>
      </c>
      <c r="J139" s="76"/>
      <c r="K139" s="76"/>
    </row>
    <row r="140" spans="1:11" x14ac:dyDescent="0.25">
      <c r="A140" s="40" t="s">
        <v>133</v>
      </c>
      <c r="B140" s="141" t="str">
        <f>IF(Resumo!B142&gt;=100,Resumo!B142,IF(VLOOKUP('Plan1 (2)'!A140,'M1 Painel CSJT'!A:F,6,FALSE)&lt;40%,Resumo!B142&amp;"*",Resumo!B142))</f>
        <v>88,8*</v>
      </c>
      <c r="C140" s="9">
        <f>Resumo!D142</f>
        <v>106.38297872340425</v>
      </c>
      <c r="D140" s="9">
        <f>Resumo!E142</f>
        <v>100</v>
      </c>
      <c r="E140" s="9">
        <f>IF(Resumo!H142&gt;=100,Resumo!H142,IF(Resumo!I142&gt;=38,Resumo!H142&amp;"*",Resumo!H142))</f>
        <v>107.3</v>
      </c>
      <c r="F140" s="84" t="str">
        <f>IF(Resumo!K142&gt;=100,Resumo!K142,IF(AND(Resumo!M142&lt;=40,Resumo!N142&lt;=65),Resumo!K142&amp;"*",Resumo!K142))</f>
        <v>71,63*</v>
      </c>
      <c r="G140" s="20">
        <f>IF(D140="N/A",SUM(COUNTIF(B140,"&gt;=100"),COUNTIF(B140:F140,"*"),COUNTIF(E140:F140,"&gt;=100"))+Plan1!G140-1,SUM(COUNTIF(B140,"&gt;=100"),COUNTIF(B140:F140,"*"),COUNTIF(E140:F140,"&gt;=100"))+Plan1!G140)</f>
        <v>4</v>
      </c>
      <c r="J140" s="76"/>
      <c r="K140" s="76"/>
    </row>
    <row r="141" spans="1:11" x14ac:dyDescent="0.25">
      <c r="A141" s="42" t="s">
        <v>134</v>
      </c>
      <c r="B141" s="140" t="str">
        <f>IF(Resumo!B143&gt;=100,Resumo!B143,IF(VLOOKUP('Plan1 (2)'!A141,'M1 Painel CSJT'!A:F,6,FALSE)&lt;40%,Resumo!B143&amp;"*",Resumo!B143))</f>
        <v>93,5*</v>
      </c>
      <c r="C141" s="43">
        <f>Resumo!D143</f>
        <v>106.38297872340425</v>
      </c>
      <c r="D141" s="43">
        <f>Resumo!E143</f>
        <v>100</v>
      </c>
      <c r="E141" s="43" t="str">
        <f>IF(Resumo!H143&gt;=100,Resumo!H143,IF(Resumo!I143&gt;=38,Resumo!H143&amp;"*",Resumo!H143))</f>
        <v>95,91*</v>
      </c>
      <c r="F141" s="83">
        <f>IF(Resumo!K143&gt;=100,Resumo!K143,IF(AND(Resumo!M143&lt;=40,Resumo!N143&lt;=65),Resumo!K143&amp;"*",Resumo!K143))</f>
        <v>103.26</v>
      </c>
      <c r="G141" s="77">
        <f>IF(D141="N/A",SUM(COUNTIF(B141,"&gt;=100"),COUNTIF(B141:F141,"*"),COUNTIF(E141:F141,"&gt;=100"))+Plan1!G141-1,SUM(COUNTIF(B141,"&gt;=100"),COUNTIF(B141:F141,"*"),COUNTIF(E141:F141,"&gt;=100"))+Plan1!G141)</f>
        <v>4</v>
      </c>
      <c r="J141" s="76"/>
      <c r="K141" s="76"/>
    </row>
    <row r="142" spans="1:11" x14ac:dyDescent="0.25">
      <c r="A142" s="40" t="s">
        <v>135</v>
      </c>
      <c r="B142" s="141" t="str">
        <f>IF(Resumo!B144&gt;=100,Resumo!B144,IF(VLOOKUP('Plan1 (2)'!A142,'M1 Painel CSJT'!A:F,6,FALSE)&lt;40%,Resumo!B144&amp;"*",Resumo!B144))</f>
        <v>96,06*</v>
      </c>
      <c r="C142" s="9">
        <f>Resumo!D144</f>
        <v>106.38297872340425</v>
      </c>
      <c r="D142" s="9">
        <f>Resumo!E144</f>
        <v>100</v>
      </c>
      <c r="E142" s="9">
        <f>IF(Resumo!H144&gt;=100,Resumo!H144,IF(Resumo!I144&gt;=38,Resumo!H144&amp;"*",Resumo!H144))</f>
        <v>101.03</v>
      </c>
      <c r="F142" s="84" t="str">
        <f>IF(Resumo!K144&gt;=100,Resumo!K144,IF(AND(Resumo!M144&lt;=40,Resumo!N144&lt;=65),Resumo!K144&amp;"*",Resumo!K144))</f>
        <v>90,07*</v>
      </c>
      <c r="G142" s="20">
        <f>IF(D142="N/A",SUM(COUNTIF(B142,"&gt;=100"),COUNTIF(B142:F142,"*"),COUNTIF(E142:F142,"&gt;=100"))+Plan1!G142-1,SUM(COUNTIF(B142,"&gt;=100"),COUNTIF(B142:F142,"*"),COUNTIF(E142:F142,"&gt;=100"))+Plan1!G142)</f>
        <v>4</v>
      </c>
      <c r="J142" s="76"/>
      <c r="K142" s="76"/>
    </row>
    <row r="143" spans="1:11" x14ac:dyDescent="0.25">
      <c r="A143" s="42" t="s">
        <v>136</v>
      </c>
      <c r="B143" s="140" t="str">
        <f>IF(Resumo!B145&gt;=100,Resumo!B145,IF(VLOOKUP('Plan1 (2)'!A143,'M1 Painel CSJT'!A:F,6,FALSE)&lt;40%,Resumo!B145&amp;"*",Resumo!B145))</f>
        <v>97,19*</v>
      </c>
      <c r="C143" s="43">
        <f>Resumo!D145</f>
        <v>106.38297872340425</v>
      </c>
      <c r="D143" s="43">
        <f>Resumo!E145</f>
        <v>100</v>
      </c>
      <c r="E143" s="43" t="str">
        <f>IF(Resumo!H145&gt;=100,Resumo!H145,IF(Resumo!I145&gt;=38,Resumo!H145&amp;"*",Resumo!H145))</f>
        <v>86,36*</v>
      </c>
      <c r="F143" s="83" t="str">
        <f>IF(Resumo!K145&gt;=100,Resumo!K145,IF(AND(Resumo!M145&lt;=40,Resumo!N145&lt;=65),Resumo!K145&amp;"*",Resumo!K145))</f>
        <v>80,41*</v>
      </c>
      <c r="G143" s="77">
        <f>IF(D143="N/A",SUM(COUNTIF(B143,"&gt;=100"),COUNTIF(B143:F143,"*"),COUNTIF(E143:F143,"&gt;=100"))+Plan1!G143-1,SUM(COUNTIF(B143,"&gt;=100"),COUNTIF(B143:F143,"*"),COUNTIF(E143:F143,"&gt;=100"))+Plan1!G143)</f>
        <v>4</v>
      </c>
      <c r="J143" s="76"/>
      <c r="K143" s="76"/>
    </row>
    <row r="144" spans="1:11" x14ac:dyDescent="0.25">
      <c r="A144" s="40" t="s">
        <v>137</v>
      </c>
      <c r="B144" s="141" t="str">
        <f>IF(Resumo!B146&gt;=100,Resumo!B146,IF(VLOOKUP('Plan1 (2)'!A144,'M1 Painel CSJT'!A:F,6,FALSE)&lt;40%,Resumo!B146&amp;"*",Resumo!B146))</f>
        <v>95,02*</v>
      </c>
      <c r="C144" s="9">
        <f>Resumo!D146</f>
        <v>106.38297872340425</v>
      </c>
      <c r="D144" s="9">
        <f>Resumo!E146</f>
        <v>100</v>
      </c>
      <c r="E144" s="9" t="str">
        <f>IF(Resumo!H146&gt;=100,Resumo!H146,IF(Resumo!I146&gt;=38,Resumo!H146&amp;"*",Resumo!H146))</f>
        <v>99,02*</v>
      </c>
      <c r="F144" s="84" t="str">
        <f>IF(Resumo!K146&gt;=100,Resumo!K146,IF(AND(Resumo!M146&lt;=40,Resumo!N146&lt;=65),Resumo!K146&amp;"*",Resumo!K146))</f>
        <v>93,81*</v>
      </c>
      <c r="G144" s="20">
        <f>IF(D144="N/A",SUM(COUNTIF(B144,"&gt;=100"),COUNTIF(B144:F144,"*"),COUNTIF(E144:F144,"&gt;=100"))+Plan1!G144-1,SUM(COUNTIF(B144,"&gt;=100"),COUNTIF(B144:F144,"*"),COUNTIF(E144:F144,"&gt;=100"))+Plan1!G144)</f>
        <v>4</v>
      </c>
      <c r="J144" s="76"/>
      <c r="K144" s="76"/>
    </row>
    <row r="145" spans="1:11" x14ac:dyDescent="0.25">
      <c r="A145" s="42" t="s">
        <v>138</v>
      </c>
      <c r="B145" s="140">
        <f>IF(Resumo!B147&gt;=100,Resumo!B147,IF(VLOOKUP('Plan1 (2)'!A145,'M1 Painel CSJT'!A:F,6,FALSE)&lt;40%,Resumo!B147&amp;"*",Resumo!B147))</f>
        <v>100.94000000000001</v>
      </c>
      <c r="C145" s="43">
        <f>Resumo!D147</f>
        <v>106.38297872340425</v>
      </c>
      <c r="D145" s="43">
        <f>Resumo!E147</f>
        <v>100</v>
      </c>
      <c r="E145" s="43" t="str">
        <f>IF(Resumo!H147&gt;=100,Resumo!H147,IF(Resumo!I147&gt;=38,Resumo!H147&amp;"*",Resumo!H147))</f>
        <v>80,34*</v>
      </c>
      <c r="F145" s="83" t="str">
        <f>IF(Resumo!K147&gt;=100,Resumo!K147,IF(AND(Resumo!M147&lt;=40,Resumo!N147&lt;=65),Resumo!K147&amp;"*",Resumo!K147))</f>
        <v>85,5*</v>
      </c>
      <c r="G145" s="77">
        <f>IF(D145="N/A",SUM(COUNTIF(B145,"&gt;=100"),COUNTIF(B145:F145,"*"),COUNTIF(E145:F145,"&gt;=100"))+Plan1!G145-1,SUM(COUNTIF(B145,"&gt;=100"),COUNTIF(B145:F145,"*"),COUNTIF(E145:F145,"&gt;=100"))+Plan1!G145)</f>
        <v>4</v>
      </c>
      <c r="J145" s="76"/>
      <c r="K145" s="76"/>
    </row>
    <row r="146" spans="1:11" x14ac:dyDescent="0.25">
      <c r="A146" s="40" t="s">
        <v>139</v>
      </c>
      <c r="B146" s="141" t="str">
        <f>IF(Resumo!B148&gt;=100,Resumo!B148,IF(VLOOKUP('Plan1 (2)'!A146,'M1 Painel CSJT'!A:F,6,FALSE)&lt;40%,Resumo!B148&amp;"*",Resumo!B148))</f>
        <v>97,51*</v>
      </c>
      <c r="C146" s="9">
        <f>Resumo!D148</f>
        <v>106.38297872340425</v>
      </c>
      <c r="D146" s="9">
        <f>Resumo!E148</f>
        <v>100</v>
      </c>
      <c r="E146" s="9">
        <f>IF(Resumo!H148&gt;=100,Resumo!H148,IF(Resumo!I148&gt;=38,Resumo!H148&amp;"*",Resumo!H148))</f>
        <v>100.73</v>
      </c>
      <c r="F146" s="84">
        <f>IF(Resumo!K148&gt;=100,Resumo!K148,IF(AND(Resumo!M148&lt;=40,Resumo!N148&lt;=65),Resumo!K148&amp;"*",Resumo!K148))</f>
        <v>102.23</v>
      </c>
      <c r="G146" s="20">
        <f>IF(D146="N/A",SUM(COUNTIF(B146,"&gt;=100"),COUNTIF(B146:F146,"*"),COUNTIF(E146:F146,"&gt;=100"))+Plan1!G146-1,SUM(COUNTIF(B146,"&gt;=100"),COUNTIF(B146:F146,"*"),COUNTIF(E146:F146,"&gt;=100"))+Plan1!G146)</f>
        <v>4</v>
      </c>
      <c r="J146" s="76"/>
      <c r="K146" s="76"/>
    </row>
    <row r="147" spans="1:11" x14ac:dyDescent="0.25">
      <c r="A147" s="42" t="s">
        <v>140</v>
      </c>
      <c r="B147" s="140" t="str">
        <f>IF(Resumo!B149&gt;=100,Resumo!B149,IF(VLOOKUP('Plan1 (2)'!A147,'M1 Painel CSJT'!A:F,6,FALSE)&lt;40%,Resumo!B149&amp;"*",Resumo!B149))</f>
        <v>94,53*</v>
      </c>
      <c r="C147" s="43">
        <f>Resumo!D149</f>
        <v>106.38297872340425</v>
      </c>
      <c r="D147" s="43">
        <f>Resumo!E149</f>
        <v>100</v>
      </c>
      <c r="E147" s="43">
        <f>IF(Resumo!H149&gt;=100,Resumo!H149,IF(Resumo!I149&gt;=38,Resumo!H149&amp;"*",Resumo!H149))</f>
        <v>100.91</v>
      </c>
      <c r="F147" s="83" t="str">
        <f>IF(Resumo!K149&gt;=100,Resumo!K149,IF(AND(Resumo!M149&lt;=40,Resumo!N149&lt;=65),Resumo!K149&amp;"*",Resumo!K149))</f>
        <v>82,09*</v>
      </c>
      <c r="G147" s="81">
        <f>IF(D147="N/A",SUM(COUNTIF(B147,"&gt;=100"),COUNTIF(B147:F147,"*"),COUNTIF(E147:F147,"&gt;=100"))+Plan1!G147-1,SUM(COUNTIF(B147,"&gt;=100"),COUNTIF(B147:F147,"*"),COUNTIF(E147:F147,"&gt;=100"))+Plan1!G147)</f>
        <v>4</v>
      </c>
      <c r="J147" s="76"/>
      <c r="K147" s="76"/>
    </row>
    <row r="148" spans="1:11" x14ac:dyDescent="0.25">
      <c r="A148" s="40" t="s">
        <v>141</v>
      </c>
      <c r="B148" s="141">
        <f>IF(Resumo!B150&gt;=100,Resumo!B150,IF(VLOOKUP('Plan1 (2)'!A148,'M1 Painel CSJT'!A:F,6,FALSE)&lt;40%,Resumo!B150&amp;"*",Resumo!B150))</f>
        <v>101.53000000000002</v>
      </c>
      <c r="C148" s="9">
        <f>Resumo!D150</f>
        <v>106.27409133474161</v>
      </c>
      <c r="D148" s="9">
        <f>Resumo!E150</f>
        <v>100</v>
      </c>
      <c r="E148" s="9" t="str">
        <f>IF(Resumo!H150&gt;=100,Resumo!H150,IF(Resumo!I150&gt;=38,Resumo!H150&amp;"*",Resumo!H150))</f>
        <v>89,91*</v>
      </c>
      <c r="F148" s="84" t="str">
        <f>IF(Resumo!K150&gt;=100,Resumo!K150,IF(AND(Resumo!M150&lt;=40,Resumo!N150&lt;=65),Resumo!K150&amp;"*",Resumo!K150))</f>
        <v>81,28*</v>
      </c>
      <c r="G148" s="20">
        <f>IF(D148="N/A",SUM(COUNTIF(B148,"&gt;=100"),COUNTIF(B148:F148,"*"),COUNTIF(E148:F148,"&gt;=100"))+Plan1!G148-1,SUM(COUNTIF(B148,"&gt;=100"),COUNTIF(B148:F148,"*"),COUNTIF(E148:F148,"&gt;=100"))+Plan1!G148)</f>
        <v>4</v>
      </c>
      <c r="J148" s="76"/>
      <c r="K148" s="76"/>
    </row>
    <row r="149" spans="1:11" x14ac:dyDescent="0.25">
      <c r="A149" s="42" t="s">
        <v>142</v>
      </c>
      <c r="B149" s="140">
        <f>IF(Resumo!B151&gt;=100,Resumo!B151,IF(VLOOKUP('Plan1 (2)'!A149,'M1 Painel CSJT'!A:F,6,FALSE)&lt;40%,Resumo!B151&amp;"*",Resumo!B151))</f>
        <v>102.88999999999999</v>
      </c>
      <c r="C149" s="43">
        <f>Resumo!D151</f>
        <v>106.38297872340425</v>
      </c>
      <c r="D149" s="43">
        <f>Resumo!E151</f>
        <v>100</v>
      </c>
      <c r="E149" s="43" t="str">
        <f>IF(Resumo!H151&gt;=100,Resumo!H151,IF(Resumo!I151&gt;=38,Resumo!H151&amp;"*",Resumo!H151))</f>
        <v>95,99*</v>
      </c>
      <c r="F149" s="83" t="str">
        <f>IF(Resumo!K151&gt;=100,Resumo!K151,IF(AND(Resumo!M151&lt;=40,Resumo!N151&lt;=65),Resumo!K151&amp;"*",Resumo!K151))</f>
        <v>93,73*</v>
      </c>
      <c r="G149" s="77">
        <f>IF(D149="N/A",SUM(COUNTIF(B149,"&gt;=100"),COUNTIF(B149:F149,"*"),COUNTIF(E149:F149,"&gt;=100"))+Plan1!G149-1,SUM(COUNTIF(B149,"&gt;=100"),COUNTIF(B149:F149,"*"),COUNTIF(E149:F149,"&gt;=100"))+Plan1!G149)</f>
        <v>4</v>
      </c>
      <c r="J149" s="76"/>
      <c r="K149" s="76"/>
    </row>
    <row r="150" spans="1:11" x14ac:dyDescent="0.25">
      <c r="A150" s="40" t="s">
        <v>143</v>
      </c>
      <c r="B150" s="141">
        <f>IF(Resumo!B152&gt;=100,Resumo!B152,IF(VLOOKUP('Plan1 (2)'!A150,'M1 Painel CSJT'!A:F,6,FALSE)&lt;40%,Resumo!B152&amp;"*",Resumo!B152))</f>
        <v>87.460000000000008</v>
      </c>
      <c r="C150" s="9">
        <f>Resumo!D152</f>
        <v>105.32396264561473</v>
      </c>
      <c r="D150" s="9">
        <f>Resumo!E152</f>
        <v>100</v>
      </c>
      <c r="E150" s="9">
        <f>IF(Resumo!H152&gt;=100,Resumo!H152,IF(Resumo!I152&gt;=38,Resumo!H152&amp;"*",Resumo!H152))</f>
        <v>100.91</v>
      </c>
      <c r="F150" s="84">
        <f>IF(Resumo!K152&gt;=100,Resumo!K152,IF(AND(Resumo!M152&lt;=40,Resumo!N152&lt;=65),Resumo!K152&amp;"*",Resumo!K152))</f>
        <v>86.51</v>
      </c>
      <c r="G150" s="20">
        <f>IF(D150="N/A",SUM(COUNTIF(B150,"&gt;=100"),COUNTIF(B150:F150,"*"),COUNTIF(E150:F150,"&gt;=100"))+Plan1!G150-1,SUM(COUNTIF(B150,"&gt;=100"),COUNTIF(B150:F150,"*"),COUNTIF(E150:F150,"&gt;=100"))+Plan1!G150)</f>
        <v>2</v>
      </c>
      <c r="J150" s="76"/>
      <c r="K150" s="76"/>
    </row>
    <row r="151" spans="1:11" x14ac:dyDescent="0.25">
      <c r="A151" s="42" t="s">
        <v>144</v>
      </c>
      <c r="B151" s="140" t="str">
        <f>IF(Resumo!B153&gt;=100,Resumo!B153,IF(VLOOKUP('Plan1 (2)'!A151,'M1 Painel CSJT'!A:F,6,FALSE)&lt;40%,Resumo!B153&amp;"*",Resumo!B153))</f>
        <v>87,61*</v>
      </c>
      <c r="C151" s="43">
        <f>Resumo!D153</f>
        <v>106.38297872340425</v>
      </c>
      <c r="D151" s="43">
        <f>Resumo!E153</f>
        <v>100</v>
      </c>
      <c r="E151" s="43">
        <f>IF(Resumo!H153&gt;=100,Resumo!H153,IF(Resumo!I153&gt;=38,Resumo!H153&amp;"*",Resumo!H153))</f>
        <v>118.7</v>
      </c>
      <c r="F151" s="83" t="str">
        <f>IF(Resumo!K153&gt;=100,Resumo!K153,IF(AND(Resumo!M153&lt;=40,Resumo!N153&lt;=65),Resumo!K153&amp;"*",Resumo!K153))</f>
        <v>98,32*</v>
      </c>
      <c r="G151" s="77">
        <f>IF(D151="N/A",SUM(COUNTIF(B151,"&gt;=100"),COUNTIF(B151:F151,"*"),COUNTIF(E151:F151,"&gt;=100"))+Plan1!G151-1,SUM(COUNTIF(B151,"&gt;=100"),COUNTIF(B151:F151,"*"),COUNTIF(E151:F151,"&gt;=100"))+Plan1!G151)</f>
        <v>4</v>
      </c>
      <c r="J151" s="76"/>
      <c r="K151" s="76"/>
    </row>
    <row r="152" spans="1:11" x14ac:dyDescent="0.25">
      <c r="A152" s="40" t="s">
        <v>145</v>
      </c>
      <c r="B152" s="141" t="str">
        <f>IF(Resumo!B154&gt;=100,Resumo!B154,IF(VLOOKUP('Plan1 (2)'!A152,'M1 Painel CSJT'!A:F,6,FALSE)&lt;40%,Resumo!B154&amp;"*",Resumo!B154))</f>
        <v>98,77*</v>
      </c>
      <c r="C152" s="9">
        <f>Resumo!D154</f>
        <v>106.38297872340425</v>
      </c>
      <c r="D152" s="9">
        <f>Resumo!E154</f>
        <v>100</v>
      </c>
      <c r="E152" s="9" t="str">
        <f>IF(Resumo!H154&gt;=100,Resumo!H154,IF(Resumo!I154&gt;=38,Resumo!H154&amp;"*",Resumo!H154))</f>
        <v>86,59*</v>
      </c>
      <c r="F152" s="84" t="str">
        <f>IF(Resumo!K154&gt;=100,Resumo!K154,IF(AND(Resumo!M154&lt;=40,Resumo!N154&lt;=65),Resumo!K154&amp;"*",Resumo!K154))</f>
        <v>90,05*</v>
      </c>
      <c r="G152" s="20">
        <f>IF(D152="N/A",SUM(COUNTIF(B152,"&gt;=100"),COUNTIF(B152:F152,"*"),COUNTIF(E152:F152,"&gt;=100"))+Plan1!G152-1,SUM(COUNTIF(B152,"&gt;=100"),COUNTIF(B152:F152,"*"),COUNTIF(E152:F152,"&gt;=100"))+Plan1!G152)</f>
        <v>4</v>
      </c>
      <c r="J152" s="76"/>
      <c r="K152" s="76"/>
    </row>
    <row r="153" spans="1:11" x14ac:dyDescent="0.25">
      <c r="A153" s="42" t="s">
        <v>146</v>
      </c>
      <c r="B153" s="140" t="str">
        <f>IF(Resumo!B155&gt;=100,Resumo!B155,IF(VLOOKUP('Plan1 (2)'!A153,'M1 Painel CSJT'!A:F,6,FALSE)&lt;40%,Resumo!B155&amp;"*",Resumo!B155))</f>
        <v>95,86*</v>
      </c>
      <c r="C153" s="43">
        <f>Resumo!D155</f>
        <v>106.38297872340425</v>
      </c>
      <c r="D153" s="43">
        <f>Resumo!E155</f>
        <v>100</v>
      </c>
      <c r="E153" s="43">
        <f>IF(Resumo!H155&gt;=100,Resumo!H155,IF(Resumo!I155&gt;=38,Resumo!H155&amp;"*",Resumo!H155))</f>
        <v>107.78</v>
      </c>
      <c r="F153" s="83" t="str">
        <f>IF(Resumo!K155&gt;=100,Resumo!K155,IF(AND(Resumo!M155&lt;=40,Resumo!N155&lt;=65),Resumo!K155&amp;"*",Resumo!K155))</f>
        <v>91,89*</v>
      </c>
      <c r="G153" s="77">
        <f>IF(D153="N/A",SUM(COUNTIF(B153,"&gt;=100"),COUNTIF(B153:F153,"*"),COUNTIF(E153:F153,"&gt;=100"))+Plan1!G153-1,SUM(COUNTIF(B153,"&gt;=100"),COUNTIF(B153:F153,"*"),COUNTIF(E153:F153,"&gt;=100"))+Plan1!G153)</f>
        <v>4</v>
      </c>
      <c r="J153" s="76"/>
      <c r="K153" s="76"/>
    </row>
    <row r="154" spans="1:11" x14ac:dyDescent="0.25">
      <c r="A154" s="40" t="s">
        <v>147</v>
      </c>
      <c r="B154" s="141">
        <f>IF(Resumo!B156&gt;=100,Resumo!B156,IF(VLOOKUP('Plan1 (2)'!A154,'M1 Painel CSJT'!A:F,6,FALSE)&lt;40%,Resumo!B156&amp;"*",Resumo!B156))</f>
        <v>105.85</v>
      </c>
      <c r="C154" s="9">
        <f>Resumo!D156</f>
        <v>106.38297872340425</v>
      </c>
      <c r="D154" s="9">
        <f>Resumo!E156</f>
        <v>100</v>
      </c>
      <c r="E154" s="9" t="str">
        <f>IF(Resumo!H156&gt;=100,Resumo!H156,IF(Resumo!I156&gt;=38,Resumo!H156&amp;"*",Resumo!H156))</f>
        <v>88,98*</v>
      </c>
      <c r="F154" s="84">
        <f>IF(Resumo!K156&gt;=100,Resumo!K156,IF(AND(Resumo!M156&lt;=40,Resumo!N156&lt;=65),Resumo!K156&amp;"*",Resumo!K156))</f>
        <v>110.9</v>
      </c>
      <c r="G154" s="20">
        <f>IF(D154="N/A",SUM(COUNTIF(B154,"&gt;=100"),COUNTIF(B154:F154,"*"),COUNTIF(E154:F154,"&gt;=100"))+Plan1!G154-1,SUM(COUNTIF(B154,"&gt;=100"),COUNTIF(B154:F154,"*"),COUNTIF(E154:F154,"&gt;=100"))+Plan1!G154)</f>
        <v>4</v>
      </c>
      <c r="J154" s="76"/>
      <c r="K154" s="76"/>
    </row>
    <row r="155" spans="1:11" x14ac:dyDescent="0.25">
      <c r="A155" s="42" t="s">
        <v>148</v>
      </c>
      <c r="B155" s="140" t="str">
        <f>IF(Resumo!B157&gt;=100,Resumo!B157,IF(VLOOKUP('Plan1 (2)'!A155,'M1 Painel CSJT'!A:F,6,FALSE)&lt;40%,Resumo!B157&amp;"*",Resumo!B157))</f>
        <v>92,87*</v>
      </c>
      <c r="C155" s="43">
        <f>Resumo!D157</f>
        <v>106.38297872340425</v>
      </c>
      <c r="D155" s="43">
        <f>Resumo!E157</f>
        <v>100</v>
      </c>
      <c r="E155" s="43">
        <f>IF(Resumo!H157&gt;=100,Resumo!H157,IF(Resumo!I157&gt;=38,Resumo!H157&amp;"*",Resumo!H157))</f>
        <v>149.25</v>
      </c>
      <c r="F155" s="83" t="str">
        <f>IF(Resumo!K157&gt;=100,Resumo!K157,IF(AND(Resumo!M157&lt;=40,Resumo!N157&lt;=65),Resumo!K157&amp;"*",Resumo!K157))</f>
        <v>86,39*</v>
      </c>
      <c r="G155" s="77">
        <f>IF(D155="N/A",SUM(COUNTIF(B155,"&gt;=100"),COUNTIF(B155:F155,"*"),COUNTIF(E155:F155,"&gt;=100"))+Plan1!G155-1,SUM(COUNTIF(B155,"&gt;=100"),COUNTIF(B155:F155,"*"),COUNTIF(E155:F155,"&gt;=100"))+Plan1!G155)</f>
        <v>4</v>
      </c>
      <c r="J155" s="76"/>
      <c r="K155" s="76"/>
    </row>
    <row r="156" spans="1:11" x14ac:dyDescent="0.25">
      <c r="A156" s="40" t="s">
        <v>149</v>
      </c>
      <c r="B156" s="141" t="str">
        <f>IF(Resumo!B158&gt;=100,Resumo!B158,IF(VLOOKUP('Plan1 (2)'!A156,'M1 Painel CSJT'!A:F,6,FALSE)&lt;40%,Resumo!B158&amp;"*",Resumo!B158))</f>
        <v>97,96*</v>
      </c>
      <c r="C156" s="9">
        <f>Resumo!D158</f>
        <v>106.25164171263464</v>
      </c>
      <c r="D156" s="9">
        <f>Resumo!E158</f>
        <v>100</v>
      </c>
      <c r="E156" s="9" t="str">
        <f>IF(Resumo!H158&gt;=100,Resumo!H158,IF(Resumo!I158&gt;=38,Resumo!H158&amp;"*",Resumo!H158))</f>
        <v>81,48*</v>
      </c>
      <c r="F156" s="84">
        <f>IF(Resumo!K158&gt;=100,Resumo!K158,IF(AND(Resumo!M158&lt;=40,Resumo!N158&lt;=65),Resumo!K158&amp;"*",Resumo!K158))</f>
        <v>108.46</v>
      </c>
      <c r="G156" s="20">
        <f>IF(D156="N/A",SUM(COUNTIF(B156,"&gt;=100"),COUNTIF(B156:F156,"*"),COUNTIF(E156:F156,"&gt;=100"))+Plan1!G156-1,SUM(COUNTIF(B156,"&gt;=100"),COUNTIF(B156:F156,"*"),COUNTIF(E156:F156,"&gt;=100"))+Plan1!G156)</f>
        <v>4</v>
      </c>
      <c r="J156" s="76"/>
      <c r="K156" s="76"/>
    </row>
    <row r="157" spans="1:11" x14ac:dyDescent="0.25">
      <c r="A157" s="42" t="s">
        <v>150</v>
      </c>
      <c r="B157" s="140" t="str">
        <f>IF(Resumo!B159&gt;=100,Resumo!B159,IF(VLOOKUP('Plan1 (2)'!A157,'M1 Painel CSJT'!A:F,6,FALSE)&lt;40%,Resumo!B159&amp;"*",Resumo!B159))</f>
        <v>99,15*</v>
      </c>
      <c r="C157" s="43">
        <f>Resumo!D159</f>
        <v>106.38297872340425</v>
      </c>
      <c r="D157" s="43">
        <f>Resumo!E159</f>
        <v>100</v>
      </c>
      <c r="E157" s="43" t="str">
        <f>IF(Resumo!H159&gt;=100,Resumo!H159,IF(Resumo!I159&gt;=38,Resumo!H159&amp;"*",Resumo!H159))</f>
        <v>92,1*</v>
      </c>
      <c r="F157" s="83">
        <f>IF(Resumo!K159&gt;=100,Resumo!K159,IF(AND(Resumo!M159&lt;=40,Resumo!N159&lt;=65),Resumo!K159&amp;"*",Resumo!K159))</f>
        <v>107.2</v>
      </c>
      <c r="G157" s="77">
        <f>IF(D157="N/A",SUM(COUNTIF(B157,"&gt;=100"),COUNTIF(B157:F157,"*"),COUNTIF(E157:F157,"&gt;=100"))+Plan1!G157-1,SUM(COUNTIF(B157,"&gt;=100"),COUNTIF(B157:F157,"*"),COUNTIF(E157:F157,"&gt;=100"))+Plan1!G157)</f>
        <v>4</v>
      </c>
      <c r="J157" s="76"/>
      <c r="K157" s="76"/>
    </row>
    <row r="158" spans="1:11" x14ac:dyDescent="0.25">
      <c r="A158" s="40" t="s">
        <v>151</v>
      </c>
      <c r="B158" s="141">
        <f>IF(Resumo!B160&gt;=100,Resumo!B160,IF(VLOOKUP('Plan1 (2)'!A158,'M1 Painel CSJT'!A:F,6,FALSE)&lt;40%,Resumo!B160&amp;"*",Resumo!B160))</f>
        <v>115.38</v>
      </c>
      <c r="C158" s="9">
        <f>Resumo!D160</f>
        <v>106.22018916147098</v>
      </c>
      <c r="D158" s="9">
        <f>Resumo!E160</f>
        <v>100</v>
      </c>
      <c r="E158" s="9" t="str">
        <f>IF(Resumo!H160&gt;=100,Resumo!H160,IF(Resumo!I160&gt;=38,Resumo!H160&amp;"*",Resumo!H160))</f>
        <v>91,17*</v>
      </c>
      <c r="F158" s="84" t="str">
        <f>IF(Resumo!K160&gt;=100,Resumo!K160,IF(AND(Resumo!M160&lt;=40,Resumo!N160&lt;=65),Resumo!K160&amp;"*",Resumo!K160))</f>
        <v>98*</v>
      </c>
      <c r="G158" s="20">
        <f>IF(D158="N/A",SUM(COUNTIF(B158,"&gt;=100"),COUNTIF(B158:F158,"*"),COUNTIF(E158:F158,"&gt;=100"))+Plan1!G158-1,SUM(COUNTIF(B158,"&gt;=100"),COUNTIF(B158:F158,"*"),COUNTIF(E158:F158,"&gt;=100"))+Plan1!G158)</f>
        <v>4</v>
      </c>
      <c r="J158" s="76"/>
      <c r="K158" s="76"/>
    </row>
    <row r="159" spans="1:11" x14ac:dyDescent="0.25">
      <c r="A159" s="42" t="s">
        <v>152</v>
      </c>
      <c r="B159" s="140" t="str">
        <f>IF(Resumo!B161&gt;=100,Resumo!B161,IF(VLOOKUP('Plan1 (2)'!A159,'M1 Painel CSJT'!A:F,6,FALSE)&lt;40%,Resumo!B161&amp;"*",Resumo!B161))</f>
        <v>99,68*</v>
      </c>
      <c r="C159" s="43">
        <f>Resumo!D161</f>
        <v>106.38297872340425</v>
      </c>
      <c r="D159" s="43">
        <f>Resumo!E161</f>
        <v>100</v>
      </c>
      <c r="E159" s="43" t="str">
        <f>IF(Resumo!H161&gt;=100,Resumo!H161,IF(Resumo!I161&gt;=38,Resumo!H161&amp;"*",Resumo!H161))</f>
        <v>77,36*</v>
      </c>
      <c r="F159" s="83">
        <f>IF(Resumo!K161&gt;=100,Resumo!K161,IF(AND(Resumo!M161&lt;=40,Resumo!N161&lt;=65),Resumo!K161&amp;"*",Resumo!K161))</f>
        <v>100.71</v>
      </c>
      <c r="G159" s="77">
        <f>IF(D159="N/A",SUM(COUNTIF(B159,"&gt;=100"),COUNTIF(B159:F159,"*"),COUNTIF(E159:F159,"&gt;=100"))+Plan1!G159-1,SUM(COUNTIF(B159,"&gt;=100"),COUNTIF(B159:F159,"*"),COUNTIF(E159:F159,"&gt;=100"))+Plan1!G159)</f>
        <v>4</v>
      </c>
      <c r="J159" s="76"/>
      <c r="K159" s="76"/>
    </row>
    <row r="160" spans="1:11" x14ac:dyDescent="0.25">
      <c r="A160" s="40" t="s">
        <v>153</v>
      </c>
      <c r="B160" s="141" t="str">
        <f>IF(Resumo!B162&gt;=100,Resumo!B162,IF(VLOOKUP('Plan1 (2)'!A160,'M1 Painel CSJT'!A:F,6,FALSE)&lt;40%,Resumo!B162&amp;"*",Resumo!B162))</f>
        <v>92,57*</v>
      </c>
      <c r="C160" s="9">
        <f>Resumo!D162</f>
        <v>106.38297872340425</v>
      </c>
      <c r="D160" s="9">
        <f>Resumo!E162</f>
        <v>100</v>
      </c>
      <c r="E160" s="9">
        <f>IF(Resumo!H162&gt;=100,Resumo!H162,IF(Resumo!I162&gt;=38,Resumo!H162&amp;"*",Resumo!H162))</f>
        <v>110.68</v>
      </c>
      <c r="F160" s="84">
        <f>IF(Resumo!K162&gt;=100,Resumo!K162,IF(AND(Resumo!M162&lt;=40,Resumo!N162&lt;=65),Resumo!K162&amp;"*",Resumo!K162))</f>
        <v>110.95</v>
      </c>
      <c r="G160" s="80">
        <f>IF(D160="N/A",SUM(COUNTIF(B160,"&gt;=100"),COUNTIF(B160:F160,"*"),COUNTIF(E160:F160,"&gt;=100"))+Plan1!G160-1,SUM(COUNTIF(B160,"&gt;=100"),COUNTIF(B160:F160,"*"),COUNTIF(E160:F160,"&gt;=100"))+Plan1!G160)</f>
        <v>4</v>
      </c>
      <c r="J160" s="76"/>
      <c r="K160" s="76"/>
    </row>
    <row r="161" spans="1:11" x14ac:dyDescent="0.25">
      <c r="A161" s="42" t="s">
        <v>154</v>
      </c>
      <c r="B161" s="140" t="str">
        <f>IF(Resumo!B163&gt;=100,Resumo!B163,IF(VLOOKUP('Plan1 (2)'!A161,'M1 Painel CSJT'!A:F,6,FALSE)&lt;40%,Resumo!B163&amp;"*",Resumo!B163))</f>
        <v>94,21*</v>
      </c>
      <c r="C161" s="43">
        <f>Resumo!D163</f>
        <v>106.38297872340425</v>
      </c>
      <c r="D161" s="43">
        <f>Resumo!E163</f>
        <v>100</v>
      </c>
      <c r="E161" s="43" t="str">
        <f>IF(Resumo!H163&gt;=100,Resumo!H163,IF(Resumo!I163&gt;=38,Resumo!H163&amp;"*",Resumo!H163))</f>
        <v>98,16*</v>
      </c>
      <c r="F161" s="83" t="str">
        <f>IF(Resumo!K163&gt;=100,Resumo!K163,IF(AND(Resumo!M163&lt;=40,Resumo!N163&lt;=65),Resumo!K163&amp;"*",Resumo!K163))</f>
        <v>89,62*</v>
      </c>
      <c r="G161" s="77">
        <f>IF(D161="N/A",SUM(COUNTIF(B161,"&gt;=100"),COUNTIF(B161:F161,"*"),COUNTIF(E161:F161,"&gt;=100"))+Plan1!G161-1,SUM(COUNTIF(B161,"&gt;=100"),COUNTIF(B161:F161,"*"),COUNTIF(E161:F161,"&gt;=100"))+Plan1!G161)</f>
        <v>4</v>
      </c>
      <c r="J161" s="76"/>
      <c r="K161" s="76"/>
    </row>
    <row r="162" spans="1:11" x14ac:dyDescent="0.25">
      <c r="A162" s="40" t="s">
        <v>155</v>
      </c>
      <c r="B162" s="141">
        <f>IF(Resumo!B164&gt;=100,Resumo!B164,IF(VLOOKUP('Plan1 (2)'!A162,'M1 Painel CSJT'!A:F,6,FALSE)&lt;40%,Resumo!B164&amp;"*",Resumo!B164))</f>
        <v>106.33999999999999</v>
      </c>
      <c r="C162" s="9">
        <f>Resumo!D164</f>
        <v>106.38297872340425</v>
      </c>
      <c r="D162" s="9">
        <f>Resumo!E164</f>
        <v>100</v>
      </c>
      <c r="E162" s="9" t="str">
        <f>IF(Resumo!H164&gt;=100,Resumo!H164,IF(Resumo!I164&gt;=38,Resumo!H164&amp;"*",Resumo!H164))</f>
        <v>95,29*</v>
      </c>
      <c r="F162" s="84">
        <f>IF(Resumo!K164&gt;=100,Resumo!K164,IF(AND(Resumo!M164&lt;=40,Resumo!N164&lt;=65),Resumo!K164&amp;"*",Resumo!K164))</f>
        <v>113.32</v>
      </c>
      <c r="G162" s="20">
        <f>IF(D162="N/A",SUM(COUNTIF(B162,"&gt;=100"),COUNTIF(B162:F162,"*"),COUNTIF(E162:F162,"&gt;=100"))+Plan1!G162-1,SUM(COUNTIF(B162,"&gt;=100"),COUNTIF(B162:F162,"*"),COUNTIF(E162:F162,"&gt;=100"))+Plan1!G162)</f>
        <v>4</v>
      </c>
      <c r="J162" s="76"/>
      <c r="K162" s="76"/>
    </row>
    <row r="163" spans="1:11" x14ac:dyDescent="0.25">
      <c r="A163" s="42" t="s">
        <v>156</v>
      </c>
      <c r="B163" s="140" t="str">
        <f>IF(Resumo!B165&gt;=100,Resumo!B165,IF(VLOOKUP('Plan1 (2)'!A163,'M1 Painel CSJT'!A:F,6,FALSE)&lt;40%,Resumo!B165&amp;"*",Resumo!B165))</f>
        <v>98,51*</v>
      </c>
      <c r="C163" s="43">
        <f>Resumo!D165</f>
        <v>106.38297872340425</v>
      </c>
      <c r="D163" s="43">
        <f>Resumo!E165</f>
        <v>100</v>
      </c>
      <c r="E163" s="43" t="str">
        <f>IF(Resumo!H165&gt;=100,Resumo!H165,IF(Resumo!I165&gt;=38,Resumo!H165&amp;"*",Resumo!H165))</f>
        <v>93*</v>
      </c>
      <c r="F163" s="83">
        <f>IF(Resumo!K165&gt;=100,Resumo!K165,IF(AND(Resumo!M165&lt;=40,Resumo!N165&lt;=65),Resumo!K165&amp;"*",Resumo!K165))</f>
        <v>101.51</v>
      </c>
      <c r="G163" s="77">
        <f>IF(D163="N/A",SUM(COUNTIF(B163,"&gt;=100"),COUNTIF(B163:F163,"*"),COUNTIF(E163:F163,"&gt;=100"))+Plan1!G163-1,SUM(COUNTIF(B163,"&gt;=100"),COUNTIF(B163:F163,"*"),COUNTIF(E163:F163,"&gt;=100"))+Plan1!G163)</f>
        <v>4</v>
      </c>
      <c r="J163" s="76"/>
      <c r="K163" s="76"/>
    </row>
    <row r="164" spans="1:11" x14ac:dyDescent="0.25">
      <c r="A164" s="40" t="s">
        <v>157</v>
      </c>
      <c r="B164" s="141">
        <f>IF(Resumo!B166&gt;=100,Resumo!B166,IF(VLOOKUP('Plan1 (2)'!A164,'M1 Painel CSJT'!A:F,6,FALSE)&lt;40%,Resumo!B166&amp;"*",Resumo!B166))</f>
        <v>104.30999999999999</v>
      </c>
      <c r="C164" s="9">
        <f>Resumo!D166</f>
        <v>105.86529999482322</v>
      </c>
      <c r="D164" s="9">
        <f>Resumo!E166</f>
        <v>100</v>
      </c>
      <c r="E164" s="9">
        <f>IF(Resumo!H166&gt;=100,Resumo!H166,IF(Resumo!I166&gt;=38,Resumo!H166&amp;"*",Resumo!H166))</f>
        <v>107.44</v>
      </c>
      <c r="F164" s="84" t="str">
        <f>IF(Resumo!K166&gt;=100,Resumo!K166,IF(AND(Resumo!M166&lt;=40,Resumo!N166&lt;=65),Resumo!K166&amp;"*",Resumo!K166))</f>
        <v>94,36*</v>
      </c>
      <c r="G164" s="20">
        <f>IF(D164="N/A",SUM(COUNTIF(B164,"&gt;=100"),COUNTIF(B164:F164,"*"),COUNTIF(E164:F164,"&gt;=100"))+Plan1!G164-1,SUM(COUNTIF(B164,"&gt;=100"),COUNTIF(B164:F164,"*"),COUNTIF(E164:F164,"&gt;=100"))+Plan1!G164)</f>
        <v>4</v>
      </c>
      <c r="J164" s="76"/>
      <c r="K164" s="76"/>
    </row>
    <row r="165" spans="1:11" x14ac:dyDescent="0.25">
      <c r="A165" s="42" t="s">
        <v>158</v>
      </c>
      <c r="B165" s="140">
        <f>IF(Resumo!B167&gt;=100,Resumo!B167,IF(VLOOKUP('Plan1 (2)'!A165,'M1 Painel CSJT'!A:F,6,FALSE)&lt;40%,Resumo!B167&amp;"*",Resumo!B167))</f>
        <v>100.47999999999999</v>
      </c>
      <c r="C165" s="43">
        <f>Resumo!D167</f>
        <v>106.38297872340425</v>
      </c>
      <c r="D165" s="43">
        <f>Resumo!E167</f>
        <v>100</v>
      </c>
      <c r="E165" s="43" t="str">
        <f>IF(Resumo!H167&gt;=100,Resumo!H167,IF(Resumo!I167&gt;=38,Resumo!H167&amp;"*",Resumo!H167))</f>
        <v>89,09*</v>
      </c>
      <c r="F165" s="83" t="str">
        <f>IF(Resumo!K167&gt;=100,Resumo!K167,IF(AND(Resumo!M167&lt;=40,Resumo!N167&lt;=65),Resumo!K167&amp;"*",Resumo!K167))</f>
        <v>93*</v>
      </c>
      <c r="G165" s="77">
        <f>IF(D165="N/A",SUM(COUNTIF(B165,"&gt;=100"),COUNTIF(B165:F165,"*"),COUNTIF(E165:F165,"&gt;=100"))+Plan1!G165-1,SUM(COUNTIF(B165,"&gt;=100"),COUNTIF(B165:F165,"*"),COUNTIF(E165:F165,"&gt;=100"))+Plan1!G165)</f>
        <v>4</v>
      </c>
      <c r="J165" s="76"/>
      <c r="K165" s="76"/>
    </row>
    <row r="166" spans="1:11" x14ac:dyDescent="0.25">
      <c r="A166" s="40" t="s">
        <v>159</v>
      </c>
      <c r="B166" s="141" t="str">
        <f>IF(Resumo!B168&gt;=100,Resumo!B168,IF(VLOOKUP('Plan1 (2)'!A166,'M1 Painel CSJT'!A:F,6,FALSE)&lt;40%,Resumo!B168&amp;"*",Resumo!B168))</f>
        <v>99,36*</v>
      </c>
      <c r="C166" s="9">
        <f>Resumo!D168</f>
        <v>106.38297872340425</v>
      </c>
      <c r="D166" s="9">
        <f>Resumo!E168</f>
        <v>100</v>
      </c>
      <c r="E166" s="9" t="str">
        <f>IF(Resumo!H168&gt;=100,Resumo!H168,IF(Resumo!I168&gt;=38,Resumo!H168&amp;"*",Resumo!H168))</f>
        <v>92,09*</v>
      </c>
      <c r="F166" s="84" t="str">
        <f>IF(Resumo!K168&gt;=100,Resumo!K168,IF(AND(Resumo!M168&lt;=40,Resumo!N168&lt;=65),Resumo!K168&amp;"*",Resumo!K168))</f>
        <v>82,64*</v>
      </c>
      <c r="G166" s="20">
        <f>IF(D166="N/A",SUM(COUNTIF(B166,"&gt;=100"),COUNTIF(B166:F166,"*"),COUNTIF(E166:F166,"&gt;=100"))+Plan1!G166-1,SUM(COUNTIF(B166,"&gt;=100"),COUNTIF(B166:F166,"*"),COUNTIF(E166:F166,"&gt;=100"))+Plan1!G166)</f>
        <v>4</v>
      </c>
      <c r="J166" s="76"/>
      <c r="K166" s="76"/>
    </row>
    <row r="167" spans="1:11" x14ac:dyDescent="0.25">
      <c r="A167" s="42" t="s">
        <v>160</v>
      </c>
      <c r="B167" s="140">
        <f>IF(Resumo!B169&gt;=100,Resumo!B169,IF(VLOOKUP('Plan1 (2)'!A167,'M1 Painel CSJT'!A:F,6,FALSE)&lt;40%,Resumo!B169&amp;"*",Resumo!B169))</f>
        <v>104.69</v>
      </c>
      <c r="C167" s="43">
        <f>Resumo!D169</f>
        <v>106.07793792419737</v>
      </c>
      <c r="D167" s="43">
        <f>Resumo!E169</f>
        <v>100</v>
      </c>
      <c r="E167" s="43" t="str">
        <f>IF(Resumo!H169&gt;=100,Resumo!H169,IF(Resumo!I169&gt;=38,Resumo!H169&amp;"*",Resumo!H169))</f>
        <v>89,97*</v>
      </c>
      <c r="F167" s="83" t="str">
        <f>IF(Resumo!K169&gt;=100,Resumo!K169,IF(AND(Resumo!M169&lt;=40,Resumo!N169&lt;=65),Resumo!K169&amp;"*",Resumo!K169))</f>
        <v>92,9*</v>
      </c>
      <c r="G167" s="77">
        <f>IF(D167="N/A",SUM(COUNTIF(B167,"&gt;=100"),COUNTIF(B167:F167,"*"),COUNTIF(E167:F167,"&gt;=100"))+Plan1!G167-1,SUM(COUNTIF(B167,"&gt;=100"),COUNTIF(B167:F167,"*"),COUNTIF(E167:F167,"&gt;=100"))+Plan1!G167)</f>
        <v>4</v>
      </c>
      <c r="J167" s="76"/>
      <c r="K167" s="76"/>
    </row>
    <row r="168" spans="1:11" x14ac:dyDescent="0.25">
      <c r="A168" s="40" t="s">
        <v>161</v>
      </c>
      <c r="B168" s="141" t="str">
        <f>IF(Resumo!B170&gt;=100,Resumo!B170,IF(VLOOKUP('Plan1 (2)'!A168,'M1 Painel CSJT'!A:F,6,FALSE)&lt;40%,Resumo!B170&amp;"*",Resumo!B170))</f>
        <v>97,57*</v>
      </c>
      <c r="C168" s="9">
        <f>Resumo!D170</f>
        <v>106.38297872340425</v>
      </c>
      <c r="D168" s="9">
        <f>Resumo!E170</f>
        <v>100</v>
      </c>
      <c r="E168" s="9" t="str">
        <f>IF(Resumo!H170&gt;=100,Resumo!H170,IF(Resumo!I170&gt;=38,Resumo!H170&amp;"*",Resumo!H170))</f>
        <v>97,8*</v>
      </c>
      <c r="F168" s="84" t="str">
        <f>IF(Resumo!K170&gt;=100,Resumo!K170,IF(AND(Resumo!M170&lt;=40,Resumo!N170&lt;=65),Resumo!K170&amp;"*",Resumo!K170))</f>
        <v>79,1*</v>
      </c>
      <c r="G168" s="20">
        <f>IF(D168="N/A",SUM(COUNTIF(B168,"&gt;=100"),COUNTIF(B168:F168,"*"),COUNTIF(E168:F168,"&gt;=100"))+Plan1!G168-1,SUM(COUNTIF(B168,"&gt;=100"),COUNTIF(B168:F168,"*"),COUNTIF(E168:F168,"&gt;=100"))+Plan1!G168)</f>
        <v>4</v>
      </c>
      <c r="J168" s="76"/>
      <c r="K168" s="76"/>
    </row>
    <row r="169" spans="1:11" x14ac:dyDescent="0.25">
      <c r="A169" s="42" t="s">
        <v>162</v>
      </c>
      <c r="B169" s="140">
        <f>IF(Resumo!B171&gt;=100,Resumo!B171,IF(VLOOKUP('Plan1 (2)'!A169,'M1 Painel CSJT'!A:F,6,FALSE)&lt;40%,Resumo!B171&amp;"*",Resumo!B171))</f>
        <v>100.37</v>
      </c>
      <c r="C169" s="43">
        <f>Resumo!D171</f>
        <v>106.03071720445259</v>
      </c>
      <c r="D169" s="43">
        <f>Resumo!E171</f>
        <v>100</v>
      </c>
      <c r="E169" s="43" t="str">
        <f>IF(Resumo!H171&gt;=100,Resumo!H171,IF(Resumo!I171&gt;=38,Resumo!H171&amp;"*",Resumo!H171))</f>
        <v>96,79*</v>
      </c>
      <c r="F169" s="83">
        <f>IF(Resumo!K171&gt;=100,Resumo!K171,IF(AND(Resumo!M171&lt;=40,Resumo!N171&lt;=65),Resumo!K171&amp;"*",Resumo!K171))</f>
        <v>105.03</v>
      </c>
      <c r="G169" s="77">
        <f>IF(D169="N/A",SUM(COUNTIF(B169,"&gt;=100"),COUNTIF(B169:F169,"*"),COUNTIF(E169:F169,"&gt;=100"))+Plan1!G169-1,SUM(COUNTIF(B169,"&gt;=100"),COUNTIF(B169:F169,"*"),COUNTIF(E169:F169,"&gt;=100"))+Plan1!G169)</f>
        <v>4</v>
      </c>
      <c r="J169" s="76"/>
      <c r="K169" s="76"/>
    </row>
    <row r="170" spans="1:11" x14ac:dyDescent="0.25">
      <c r="A170" s="40" t="s">
        <v>163</v>
      </c>
      <c r="B170" s="141" t="str">
        <f>IF(Resumo!B172&gt;=100,Resumo!B172,IF(VLOOKUP('Plan1 (2)'!A170,'M1 Painel CSJT'!A:F,6,FALSE)&lt;40%,Resumo!B172&amp;"*",Resumo!B172))</f>
        <v>97,69*</v>
      </c>
      <c r="C170" s="9">
        <f>Resumo!D172</f>
        <v>106.21221952802161</v>
      </c>
      <c r="D170" s="9">
        <f>Resumo!E172</f>
        <v>100</v>
      </c>
      <c r="E170" s="9" t="str">
        <f>IF(Resumo!H172&gt;=100,Resumo!H172,IF(Resumo!I172&gt;=38,Resumo!H172&amp;"*",Resumo!H172))</f>
        <v>92,12*</v>
      </c>
      <c r="F170" s="84" t="str">
        <f>IF(Resumo!K172&gt;=100,Resumo!K172,IF(AND(Resumo!M172&lt;=40,Resumo!N172&lt;=65),Resumo!K172&amp;"*",Resumo!K172))</f>
        <v>94,09*</v>
      </c>
      <c r="G170" s="20">
        <f>IF(D170="N/A",SUM(COUNTIF(B170,"&gt;=100"),COUNTIF(B170:F170,"*"),COUNTIF(E170:F170,"&gt;=100"))+Plan1!G170-1,SUM(COUNTIF(B170,"&gt;=100"),COUNTIF(B170:F170,"*"),COUNTIF(E170:F170,"&gt;=100"))+Plan1!G170)</f>
        <v>4</v>
      </c>
      <c r="J170" s="76"/>
      <c r="K170" s="76"/>
    </row>
    <row r="171" spans="1:11" x14ac:dyDescent="0.25">
      <c r="A171" s="42" t="s">
        <v>164</v>
      </c>
      <c r="B171" s="140" t="str">
        <f>IF(Resumo!B173&gt;=100,Resumo!B173,IF(VLOOKUP('Plan1 (2)'!A171,'M1 Painel CSJT'!A:F,6,FALSE)&lt;40%,Resumo!B173&amp;"*",Resumo!B173))</f>
        <v>98,8*</v>
      </c>
      <c r="C171" s="43">
        <f>Resumo!D173</f>
        <v>106.38297872340425</v>
      </c>
      <c r="D171" s="43">
        <f>Resumo!E173</f>
        <v>100</v>
      </c>
      <c r="E171" s="43">
        <f>IF(Resumo!H173&gt;=100,Resumo!H173,IF(Resumo!I173&gt;=38,Resumo!H173&amp;"*",Resumo!H173))</f>
        <v>100.65</v>
      </c>
      <c r="F171" s="83" t="str">
        <f>IF(Resumo!K173&gt;=100,Resumo!K173,IF(AND(Resumo!M173&lt;=40,Resumo!N173&lt;=65),Resumo!K173&amp;"*",Resumo!K173))</f>
        <v>93,93*</v>
      </c>
      <c r="G171" s="77">
        <f>IF(D171="N/A",SUM(COUNTIF(B171,"&gt;=100"),COUNTIF(B171:F171,"*"),COUNTIF(E171:F171,"&gt;=100"))+Plan1!G171-1,SUM(COUNTIF(B171,"&gt;=100"),COUNTIF(B171:F171,"*"),COUNTIF(E171:F171,"&gt;=100"))+Plan1!G171)</f>
        <v>4</v>
      </c>
      <c r="J171" s="76"/>
      <c r="K171" s="76"/>
    </row>
    <row r="172" spans="1:11" x14ac:dyDescent="0.25">
      <c r="A172" s="40" t="s">
        <v>165</v>
      </c>
      <c r="B172" s="141" t="str">
        <f>IF(Resumo!B174&gt;=100,Resumo!B174,IF(VLOOKUP('Plan1 (2)'!A172,'M1 Painel CSJT'!A:F,6,FALSE)&lt;40%,Resumo!B174&amp;"*",Resumo!B174))</f>
        <v>96,06*</v>
      </c>
      <c r="C172" s="9">
        <f>Resumo!D174</f>
        <v>106.38297872340425</v>
      </c>
      <c r="D172" s="9">
        <f>Resumo!E174</f>
        <v>100</v>
      </c>
      <c r="E172" s="9" t="str">
        <f>IF(Resumo!H174&gt;=100,Resumo!H174,IF(Resumo!I174&gt;=38,Resumo!H174&amp;"*",Resumo!H174))</f>
        <v>90,36*</v>
      </c>
      <c r="F172" s="84" t="str">
        <f>IF(Resumo!K174&gt;=100,Resumo!K174,IF(AND(Resumo!M174&lt;=40,Resumo!N174&lt;=65),Resumo!K174&amp;"*",Resumo!K174))</f>
        <v>81,02*</v>
      </c>
      <c r="G172" s="20">
        <f>IF(D172="N/A",SUM(COUNTIF(B172,"&gt;=100"),COUNTIF(B172:F172,"*"),COUNTIF(E172:F172,"&gt;=100"))+Plan1!G172-1,SUM(COUNTIF(B172,"&gt;=100"),COUNTIF(B172:F172,"*"),COUNTIF(E172:F172,"&gt;=100"))+Plan1!G172)</f>
        <v>4</v>
      </c>
      <c r="J172" s="76"/>
      <c r="K172" s="76"/>
    </row>
    <row r="173" spans="1:11" x14ac:dyDescent="0.25">
      <c r="A173" s="42" t="s">
        <v>166</v>
      </c>
      <c r="B173" s="140">
        <f>IF(Resumo!B175&gt;=100,Resumo!B175,IF(VLOOKUP('Plan1 (2)'!A173,'M1 Painel CSJT'!A:F,6,FALSE)&lt;40%,Resumo!B175&amp;"*",Resumo!B175))</f>
        <v>100.36</v>
      </c>
      <c r="C173" s="43">
        <f>Resumo!D175</f>
        <v>106.38297872340425</v>
      </c>
      <c r="D173" s="43">
        <f>Resumo!E175</f>
        <v>100</v>
      </c>
      <c r="E173" s="43">
        <f>IF(Resumo!H175&gt;=100,Resumo!H175,IF(Resumo!I175&gt;=38,Resumo!H175&amp;"*",Resumo!H175))</f>
        <v>100.78</v>
      </c>
      <c r="F173" s="83">
        <f>IF(Resumo!K175&gt;=100,Resumo!K175,IF(AND(Resumo!M175&lt;=40,Resumo!N175&lt;=65),Resumo!K175&amp;"*",Resumo!K175))</f>
        <v>106.52</v>
      </c>
      <c r="G173" s="77">
        <f>IF(D173="N/A",SUM(COUNTIF(B173,"&gt;=100"),COUNTIF(B173:F173,"*"),COUNTIF(E173:F173,"&gt;=100"))+Plan1!G173-1,SUM(COUNTIF(B173,"&gt;=100"),COUNTIF(B173:F173,"*"),COUNTIF(E173:F173,"&gt;=100"))+Plan1!G173)</f>
        <v>4</v>
      </c>
      <c r="J173" s="76"/>
      <c r="K173" s="76"/>
    </row>
    <row r="174" spans="1:11" x14ac:dyDescent="0.25">
      <c r="A174" s="40" t="s">
        <v>167</v>
      </c>
      <c r="B174" s="141">
        <f>IF(Resumo!B176&gt;=100,Resumo!B176,IF(VLOOKUP('Plan1 (2)'!A174,'M1 Painel CSJT'!A:F,6,FALSE)&lt;40%,Resumo!B176&amp;"*",Resumo!B176))</f>
        <v>114.57</v>
      </c>
      <c r="C174" s="9">
        <f>Resumo!D176</f>
        <v>106.38297872340425</v>
      </c>
      <c r="D174" s="9">
        <f>Resumo!E176</f>
        <v>100</v>
      </c>
      <c r="E174" s="9" t="str">
        <f>IF(Resumo!H176&gt;=100,Resumo!H176,IF(Resumo!I176&gt;=38,Resumo!H176&amp;"*",Resumo!H176))</f>
        <v>81,95*</v>
      </c>
      <c r="F174" s="84">
        <f>IF(Resumo!K176&gt;=100,Resumo!K176,IF(AND(Resumo!M176&lt;=40,Resumo!N176&lt;=65),Resumo!K176&amp;"*",Resumo!K176))</f>
        <v>110.32</v>
      </c>
      <c r="G174" s="20">
        <f>IF(D174="N/A",SUM(COUNTIF(B174,"&gt;=100"),COUNTIF(B174:F174,"*"),COUNTIF(E174:F174,"&gt;=100"))+Plan1!G174-1,SUM(COUNTIF(B174,"&gt;=100"),COUNTIF(B174:F174,"*"),COUNTIF(E174:F174,"&gt;=100"))+Plan1!G174)</f>
        <v>4</v>
      </c>
      <c r="J174" s="76"/>
      <c r="K174" s="76"/>
    </row>
    <row r="175" spans="1:11" x14ac:dyDescent="0.25">
      <c r="A175" s="42" t="s">
        <v>168</v>
      </c>
      <c r="B175" s="140" t="str">
        <f>IF(Resumo!B177&gt;=100,Resumo!B177,IF(VLOOKUP('Plan1 (2)'!A175,'M1 Painel CSJT'!A:F,6,FALSE)&lt;40%,Resumo!B177&amp;"*",Resumo!B177))</f>
        <v>96,12*</v>
      </c>
      <c r="C175" s="43">
        <f>Resumo!D177</f>
        <v>106.38297872340425</v>
      </c>
      <c r="D175" s="43">
        <f>Resumo!E177</f>
        <v>100</v>
      </c>
      <c r="E175" s="43">
        <f>IF(Resumo!H177&gt;=100,Resumo!H177,IF(Resumo!I177&gt;=38,Resumo!H177&amp;"*",Resumo!H177))</f>
        <v>107.75</v>
      </c>
      <c r="F175" s="83" t="str">
        <f>IF(Resumo!K177&gt;=100,Resumo!K177,IF(AND(Resumo!M177&lt;=40,Resumo!N177&lt;=65),Resumo!K177&amp;"*",Resumo!K177))</f>
        <v>93*</v>
      </c>
      <c r="G175" s="77">
        <f>IF(D175="N/A",SUM(COUNTIF(B175,"&gt;=100"),COUNTIF(B175:F175,"*"),COUNTIF(E175:F175,"&gt;=100"))+Plan1!G175-1,SUM(COUNTIF(B175,"&gt;=100"),COUNTIF(B175:F175,"*"),COUNTIF(E175:F175,"&gt;=100"))+Plan1!G175)</f>
        <v>4</v>
      </c>
      <c r="J175" s="76"/>
      <c r="K175" s="76"/>
    </row>
    <row r="176" spans="1:11" x14ac:dyDescent="0.25">
      <c r="A176" s="40" t="s">
        <v>169</v>
      </c>
      <c r="B176" s="141" t="str">
        <f>IF(Resumo!B178&gt;=100,Resumo!B178,IF(VLOOKUP('Plan1 (2)'!A176,'M1 Painel CSJT'!A:F,6,FALSE)&lt;40%,Resumo!B178&amp;"*",Resumo!B178))</f>
        <v>97*</v>
      </c>
      <c r="C176" s="9">
        <f>Resumo!D178</f>
        <v>106.38297872340425</v>
      </c>
      <c r="D176" s="9">
        <f>Resumo!E178</f>
        <v>100</v>
      </c>
      <c r="E176" s="9" t="str">
        <f>IF(Resumo!H178&gt;=100,Resumo!H178,IF(Resumo!I178&gt;=38,Resumo!H178&amp;"*",Resumo!H178))</f>
        <v>94,04*</v>
      </c>
      <c r="F176" s="84" t="str">
        <f>IF(Resumo!K178&gt;=100,Resumo!K178,IF(AND(Resumo!M178&lt;=40,Resumo!N178&lt;=65),Resumo!K178&amp;"*",Resumo!K178))</f>
        <v>80,84*</v>
      </c>
      <c r="G176" s="20">
        <f>IF(D176="N/A",SUM(COUNTIF(B176,"&gt;=100"),COUNTIF(B176:F176,"*"),COUNTIF(E176:F176,"&gt;=100"))+Plan1!G176-1,SUM(COUNTIF(B176,"&gt;=100"),COUNTIF(B176:F176,"*"),COUNTIF(E176:F176,"&gt;=100"))+Plan1!G176)</f>
        <v>4</v>
      </c>
      <c r="J176" s="76"/>
      <c r="K176" s="76"/>
    </row>
    <row r="177" spans="1:11" x14ac:dyDescent="0.25">
      <c r="A177" s="42" t="s">
        <v>170</v>
      </c>
      <c r="B177" s="140" t="str">
        <f>IF(Resumo!B179&gt;=100,Resumo!B179,IF(VLOOKUP('Plan1 (2)'!A177,'M1 Painel CSJT'!A:F,6,FALSE)&lt;40%,Resumo!B179&amp;"*",Resumo!B179))</f>
        <v>96,1*</v>
      </c>
      <c r="C177" s="43">
        <f>Resumo!D179</f>
        <v>106.38297872340425</v>
      </c>
      <c r="D177" s="43">
        <f>Resumo!E179</f>
        <v>100</v>
      </c>
      <c r="E177" s="43">
        <f>IF(Resumo!H179&gt;=100,Resumo!H179,IF(Resumo!I179&gt;=38,Resumo!H179&amp;"*",Resumo!H179))</f>
        <v>102.2</v>
      </c>
      <c r="F177" s="83">
        <f>IF(Resumo!K179&gt;=100,Resumo!K179,IF(AND(Resumo!M179&lt;=40,Resumo!N179&lt;=65),Resumo!K179&amp;"*",Resumo!K179))</f>
        <v>107.03</v>
      </c>
      <c r="G177" s="77">
        <f>IF(D177="N/A",SUM(COUNTIF(B177,"&gt;=100"),COUNTIF(B177:F177,"*"),COUNTIF(E177:F177,"&gt;=100"))+Plan1!G177-1,SUM(COUNTIF(B177,"&gt;=100"),COUNTIF(B177:F177,"*"),COUNTIF(E177:F177,"&gt;=100"))+Plan1!G177)</f>
        <v>4</v>
      </c>
      <c r="J177" s="76"/>
      <c r="K177" s="76"/>
    </row>
    <row r="178" spans="1:11" x14ac:dyDescent="0.25">
      <c r="A178" s="40" t="s">
        <v>171</v>
      </c>
      <c r="B178" s="141">
        <f>IF(Resumo!B180&gt;=100,Resumo!B180,IF(VLOOKUP('Plan1 (2)'!A178,'M1 Painel CSJT'!A:F,6,FALSE)&lt;40%,Resumo!B180&amp;"*",Resumo!B180))</f>
        <v>108.02000000000001</v>
      </c>
      <c r="C178" s="9">
        <f>Resumo!D180</f>
        <v>106.38297872340425</v>
      </c>
      <c r="D178" s="9">
        <f>Resumo!E180</f>
        <v>100</v>
      </c>
      <c r="E178" s="9" t="str">
        <f>IF(Resumo!H180&gt;=100,Resumo!H180,IF(Resumo!I180&gt;=38,Resumo!H180&amp;"*",Resumo!H180))</f>
        <v>86,78*</v>
      </c>
      <c r="F178" s="84">
        <f>IF(Resumo!K180&gt;=100,Resumo!K180,IF(AND(Resumo!M180&lt;=40,Resumo!N180&lt;=65),Resumo!K180&amp;"*",Resumo!K180))</f>
        <v>118.84</v>
      </c>
      <c r="G178" s="20">
        <f>IF(D178="N/A",SUM(COUNTIF(B178,"&gt;=100"),COUNTIF(B178:F178,"*"),COUNTIF(E178:F178,"&gt;=100"))+Plan1!G178-1,SUM(COUNTIF(B178,"&gt;=100"),COUNTIF(B178:F178,"*"),COUNTIF(E178:F178,"&gt;=100"))+Plan1!G178)</f>
        <v>4</v>
      </c>
      <c r="J178" s="76"/>
      <c r="K178" s="76"/>
    </row>
    <row r="179" spans="1:11" x14ac:dyDescent="0.25">
      <c r="A179" s="42" t="s">
        <v>172</v>
      </c>
      <c r="B179" s="140">
        <f>IF(Resumo!B181&gt;=100,Resumo!B181,IF(VLOOKUP('Plan1 (2)'!A179,'M1 Painel CSJT'!A:F,6,FALSE)&lt;40%,Resumo!B181&amp;"*",Resumo!B181))</f>
        <v>87.7</v>
      </c>
      <c r="C179" s="43">
        <f>Resumo!D181</f>
        <v>106.38297872340425</v>
      </c>
      <c r="D179" s="43">
        <f>Resumo!E181</f>
        <v>100</v>
      </c>
      <c r="E179" s="43">
        <f>IF(Resumo!H181&gt;=100,Resumo!H181,IF(Resumo!I181&gt;=38,Resumo!H181&amp;"*",Resumo!H181))</f>
        <v>112.04</v>
      </c>
      <c r="F179" s="83">
        <f>IF(Resumo!K181&gt;=100,Resumo!K181,IF(AND(Resumo!M181&lt;=40,Resumo!N181&lt;=65),Resumo!K181&amp;"*",Resumo!K181))</f>
        <v>115.96</v>
      </c>
      <c r="G179" s="77">
        <f>IF(D179="N/A",SUM(COUNTIF(B179,"&gt;=100"),COUNTIF(B179:F179,"*"),COUNTIF(E179:F179,"&gt;=100"))+Plan1!G179-1,SUM(COUNTIF(B179,"&gt;=100"),COUNTIF(B179:F179,"*"),COUNTIF(E179:F179,"&gt;=100"))+Plan1!G179)</f>
        <v>3</v>
      </c>
      <c r="J179" s="76"/>
      <c r="K179" s="76"/>
    </row>
    <row r="180" spans="1:11" x14ac:dyDescent="0.25">
      <c r="A180" s="40" t="s">
        <v>173</v>
      </c>
      <c r="B180" s="141" t="str">
        <f>IF(Resumo!B182&gt;=100,Resumo!B182,IF(VLOOKUP('Plan1 (2)'!A180,'M1 Painel CSJT'!A:F,6,FALSE)&lt;40%,Resumo!B182&amp;"*",Resumo!B182))</f>
        <v>88,45*</v>
      </c>
      <c r="C180" s="9">
        <f>Resumo!D182</f>
        <v>106.38297872340425</v>
      </c>
      <c r="D180" s="9">
        <f>Resumo!E182</f>
        <v>100</v>
      </c>
      <c r="E180" s="9">
        <f>IF(Resumo!H182&gt;=100,Resumo!H182,IF(Resumo!I182&gt;=38,Resumo!H182&amp;"*",Resumo!H182))</f>
        <v>104.47</v>
      </c>
      <c r="F180" s="84" t="str">
        <f>IF(Resumo!K182&gt;=100,Resumo!K182,IF(AND(Resumo!M182&lt;=40,Resumo!N182&lt;=65),Resumo!K182&amp;"*",Resumo!K182))</f>
        <v>98,05*</v>
      </c>
      <c r="G180" s="20">
        <f>IF(D180="N/A",SUM(COUNTIF(B180,"&gt;=100"),COUNTIF(B180:F180,"*"),COUNTIF(E180:F180,"&gt;=100"))+Plan1!G180-1,SUM(COUNTIF(B180,"&gt;=100"),COUNTIF(B180:F180,"*"),COUNTIF(E180:F180,"&gt;=100"))+Plan1!G180)</f>
        <v>4</v>
      </c>
      <c r="J180" s="76"/>
      <c r="K180" s="76"/>
    </row>
    <row r="181" spans="1:11" x14ac:dyDescent="0.25">
      <c r="A181" s="42" t="s">
        <v>174</v>
      </c>
      <c r="B181" s="140">
        <f>IF(Resumo!B183&gt;=100,Resumo!B183,IF(VLOOKUP('Plan1 (2)'!A181,'M1 Painel CSJT'!A:F,6,FALSE)&lt;40%,Resumo!B183&amp;"*",Resumo!B183))</f>
        <v>102.88999999999999</v>
      </c>
      <c r="C181" s="43">
        <f>Resumo!D183</f>
        <v>106.23664725335831</v>
      </c>
      <c r="D181" s="43">
        <f>Resumo!E183</f>
        <v>100</v>
      </c>
      <c r="E181" s="43" t="str">
        <f>IF(Resumo!H183&gt;=100,Resumo!H183,IF(Resumo!I183&gt;=38,Resumo!H183&amp;"*",Resumo!H183))</f>
        <v>95,64*</v>
      </c>
      <c r="F181" s="83">
        <f>IF(Resumo!K183&gt;=100,Resumo!K183,IF(AND(Resumo!M183&lt;=40,Resumo!N183&lt;=65),Resumo!K183&amp;"*",Resumo!K183))</f>
        <v>108.04</v>
      </c>
      <c r="G181" s="77">
        <f>IF(D181="N/A",SUM(COUNTIF(B181,"&gt;=100"),COUNTIF(B181:F181,"*"),COUNTIF(E181:F181,"&gt;=100"))+Plan1!G181-1,SUM(COUNTIF(B181,"&gt;=100"),COUNTIF(B181:F181,"*"),COUNTIF(E181:F181,"&gt;=100"))+Plan1!G181)</f>
        <v>4</v>
      </c>
      <c r="J181" s="76"/>
      <c r="K181" s="76"/>
    </row>
    <row r="182" spans="1:11" x14ac:dyDescent="0.25">
      <c r="A182" s="40" t="s">
        <v>175</v>
      </c>
      <c r="B182" s="141" t="str">
        <f>IF(Resumo!B184&gt;=100,Resumo!B184,IF(VLOOKUP('Plan1 (2)'!A182,'M1 Painel CSJT'!A:F,6,FALSE)&lt;40%,Resumo!B184&amp;"*",Resumo!B184))</f>
        <v>98,31*</v>
      </c>
      <c r="C182" s="9">
        <f>Resumo!D184</f>
        <v>106.15711252653928</v>
      </c>
      <c r="D182" s="9">
        <f>Resumo!E184</f>
        <v>100</v>
      </c>
      <c r="E182" s="9">
        <f>IF(Resumo!H184&gt;=100,Resumo!H184,IF(Resumo!I184&gt;=38,Resumo!H184&amp;"*",Resumo!H184))</f>
        <v>109.25</v>
      </c>
      <c r="F182" s="84" t="str">
        <f>IF(Resumo!K184&gt;=100,Resumo!K184,IF(AND(Resumo!M184&lt;=40,Resumo!N184&lt;=65),Resumo!K184&amp;"*",Resumo!K184))</f>
        <v>94,39*</v>
      </c>
      <c r="G182" s="20">
        <f>IF(D182="N/A",SUM(COUNTIF(B182,"&gt;=100"),COUNTIF(B182:F182,"*"),COUNTIF(E182:F182,"&gt;=100"))+Plan1!G182-1,SUM(COUNTIF(B182,"&gt;=100"),COUNTIF(B182:F182,"*"),COUNTIF(E182:F182,"&gt;=100"))+Plan1!G182)</f>
        <v>4</v>
      </c>
      <c r="J182" s="76"/>
      <c r="K182" s="76"/>
    </row>
    <row r="183" spans="1:11" x14ac:dyDescent="0.25">
      <c r="A183" s="42" t="s">
        <v>176</v>
      </c>
      <c r="B183" s="140" t="str">
        <f>IF(Resumo!B185&gt;=100,Resumo!B185,IF(VLOOKUP('Plan1 (2)'!A183,'M1 Painel CSJT'!A:F,6,FALSE)&lt;40%,Resumo!B185&amp;"*",Resumo!B185))</f>
        <v>97,06*</v>
      </c>
      <c r="C183" s="43">
        <f>Resumo!D185</f>
        <v>106.38297872340425</v>
      </c>
      <c r="D183" s="43">
        <f>Resumo!E185</f>
        <v>100</v>
      </c>
      <c r="E183" s="43" t="str">
        <f>IF(Resumo!H185&gt;=100,Resumo!H185,IF(Resumo!I185&gt;=38,Resumo!H185&amp;"*",Resumo!H185))</f>
        <v>95,73*</v>
      </c>
      <c r="F183" s="83" t="str">
        <f>IF(Resumo!K185&gt;=100,Resumo!K185,IF(AND(Resumo!M185&lt;=40,Resumo!N185&lt;=65),Resumo!K185&amp;"*",Resumo!K185))</f>
        <v>93,82*</v>
      </c>
      <c r="G183" s="77">
        <f>IF(D183="N/A",SUM(COUNTIF(B183,"&gt;=100"),COUNTIF(B183:F183,"*"),COUNTIF(E183:F183,"&gt;=100"))+Plan1!G183-1,SUM(COUNTIF(B183,"&gt;=100"),COUNTIF(B183:F183,"*"),COUNTIF(E183:F183,"&gt;=100"))+Plan1!G183)</f>
        <v>4</v>
      </c>
      <c r="J183" s="76"/>
      <c r="K183" s="76"/>
    </row>
    <row r="184" spans="1:11" x14ac:dyDescent="0.25">
      <c r="A184" s="40" t="s">
        <v>177</v>
      </c>
      <c r="B184" s="141" t="str">
        <f>IF(Resumo!B186&gt;=100,Resumo!B186,IF(VLOOKUP('Plan1 (2)'!A184,'M1 Painel CSJT'!A:F,6,FALSE)&lt;40%,Resumo!B186&amp;"*",Resumo!B186))</f>
        <v>94,83*</v>
      </c>
      <c r="C184" s="9">
        <f>Resumo!D186</f>
        <v>106.38297872340425</v>
      </c>
      <c r="D184" s="9">
        <f>Resumo!E186</f>
        <v>100</v>
      </c>
      <c r="E184" s="9">
        <f>IF(Resumo!H186&gt;=100,Resumo!H186,IF(Resumo!I186&gt;=38,Resumo!H186&amp;"*",Resumo!H186))</f>
        <v>104.28</v>
      </c>
      <c r="F184" s="84" t="str">
        <f>IF(Resumo!K186&gt;=100,Resumo!K186,IF(AND(Resumo!M186&lt;=40,Resumo!N186&lt;=65),Resumo!K186&amp;"*",Resumo!K186))</f>
        <v>93,5*</v>
      </c>
      <c r="G184" s="20">
        <f>IF(D184="N/A",SUM(COUNTIF(B184,"&gt;=100"),COUNTIF(B184:F184,"*"),COUNTIF(E184:F184,"&gt;=100"))+Plan1!G184-1,SUM(COUNTIF(B184,"&gt;=100"),COUNTIF(B184:F184,"*"),COUNTIF(E184:F184,"&gt;=100"))+Plan1!G184)</f>
        <v>4</v>
      </c>
      <c r="J184" s="76"/>
      <c r="K184" s="76"/>
    </row>
    <row r="185" spans="1:11" x14ac:dyDescent="0.25">
      <c r="A185" s="42" t="s">
        <v>178</v>
      </c>
      <c r="B185" s="140" t="str">
        <f>IF(Resumo!B187&gt;=100,Resumo!B187,IF(VLOOKUP('Plan1 (2)'!A185,'M1 Painel CSJT'!A:F,6,FALSE)&lt;40%,Resumo!B187&amp;"*",Resumo!B187))</f>
        <v>96,85*</v>
      </c>
      <c r="C185" s="43">
        <f>Resumo!D187</f>
        <v>106.38297872340425</v>
      </c>
      <c r="D185" s="43">
        <f>Resumo!E187</f>
        <v>100</v>
      </c>
      <c r="E185" s="43">
        <f>IF(Resumo!H187&gt;=100,Resumo!H187,IF(Resumo!I187&gt;=38,Resumo!H187&amp;"*",Resumo!H187))</f>
        <v>158.99</v>
      </c>
      <c r="F185" s="83">
        <f>IF(Resumo!K187&gt;=100,Resumo!K187,IF(AND(Resumo!M187&lt;=40,Resumo!N187&lt;=65),Resumo!K187&amp;"*",Resumo!K187))</f>
        <v>117.53</v>
      </c>
      <c r="G185" s="77">
        <f>IF(D185="N/A",SUM(COUNTIF(B185,"&gt;=100"),COUNTIF(B185:F185,"*"),COUNTIF(E185:F185,"&gt;=100"))+Plan1!G185-1,SUM(COUNTIF(B185,"&gt;=100"),COUNTIF(B185:F185,"*"),COUNTIF(E185:F185,"&gt;=100"))+Plan1!G185)</f>
        <v>4</v>
      </c>
      <c r="J185" s="76"/>
      <c r="K185" s="76"/>
    </row>
    <row r="186" spans="1:11" x14ac:dyDescent="0.25">
      <c r="A186" s="40" t="s">
        <v>179</v>
      </c>
      <c r="B186" s="141" t="str">
        <f>IF(Resumo!B188&gt;=100,Resumo!B188,IF(VLOOKUP('Plan1 (2)'!A186,'M1 Painel CSJT'!A:F,6,FALSE)&lt;40%,Resumo!B188&amp;"*",Resumo!B188))</f>
        <v>87,32*</v>
      </c>
      <c r="C186" s="9">
        <f>Resumo!D188</f>
        <v>106.38297872340425</v>
      </c>
      <c r="D186" s="9">
        <f>Resumo!E188</f>
        <v>100</v>
      </c>
      <c r="E186" s="9">
        <f>IF(Resumo!H188&gt;=100,Resumo!H188,IF(Resumo!I188&gt;=38,Resumo!H188&amp;"*",Resumo!H188))</f>
        <v>107.05</v>
      </c>
      <c r="F186" s="84" t="str">
        <f>IF(Resumo!K188&gt;=100,Resumo!K188,IF(AND(Resumo!M188&lt;=40,Resumo!N188&lt;=65),Resumo!K188&amp;"*",Resumo!K188))</f>
        <v>80,44*</v>
      </c>
      <c r="G186" s="20">
        <f>IF(D186="N/A",SUM(COUNTIF(B186,"&gt;=100"),COUNTIF(B186:F186,"*"),COUNTIF(E186:F186,"&gt;=100"))+Plan1!G186-1,SUM(COUNTIF(B186,"&gt;=100"),COUNTIF(B186:F186,"*"),COUNTIF(E186:F186,"&gt;=100"))+Plan1!G186)</f>
        <v>4</v>
      </c>
      <c r="J186" s="76"/>
      <c r="K186" s="76"/>
    </row>
    <row r="187" spans="1:11" x14ac:dyDescent="0.25">
      <c r="A187" s="42" t="s">
        <v>180</v>
      </c>
      <c r="B187" s="140" t="str">
        <f>IF(Resumo!B189&gt;=100,Resumo!B189,IF(VLOOKUP('Plan1 (2)'!A187,'M1 Painel CSJT'!A:F,6,FALSE)&lt;40%,Resumo!B189&amp;"*",Resumo!B189))</f>
        <v>98,7*</v>
      </c>
      <c r="C187" s="43">
        <f>Resumo!D189</f>
        <v>106.38297872340425</v>
      </c>
      <c r="D187" s="43">
        <f>Resumo!E189</f>
        <v>100</v>
      </c>
      <c r="E187" s="43">
        <f>IF(Resumo!H189&gt;=100,Resumo!H189,IF(Resumo!I189&gt;=38,Resumo!H189&amp;"*",Resumo!H189))</f>
        <v>100.11</v>
      </c>
      <c r="F187" s="83" t="str">
        <f>IF(Resumo!K189&gt;=100,Resumo!K189,IF(AND(Resumo!M189&lt;=40,Resumo!N189&lt;=65),Resumo!K189&amp;"*",Resumo!K189))</f>
        <v>95,95*</v>
      </c>
      <c r="G187" s="77">
        <f>IF(D187="N/A",SUM(COUNTIF(B187,"&gt;=100"),COUNTIF(B187:F187,"*"),COUNTIF(E187:F187,"&gt;=100"))+Plan1!G187-1,SUM(COUNTIF(B187,"&gt;=100"),COUNTIF(B187:F187,"*"),COUNTIF(E187:F187,"&gt;=100"))+Plan1!G187)</f>
        <v>4</v>
      </c>
      <c r="J187" s="76"/>
      <c r="K187" s="76"/>
    </row>
    <row r="188" spans="1:11" x14ac:dyDescent="0.25">
      <c r="A188" s="40" t="s">
        <v>181</v>
      </c>
      <c r="B188" s="141" t="str">
        <f>IF(Resumo!B190&gt;=100,Resumo!B190,IF(VLOOKUP('Plan1 (2)'!A188,'M1 Painel CSJT'!A:F,6,FALSE)&lt;40%,Resumo!B190&amp;"*",Resumo!B190))</f>
        <v>90,78*</v>
      </c>
      <c r="C188" s="9">
        <f>Resumo!D190</f>
        <v>106.38297872340425</v>
      </c>
      <c r="D188" s="9">
        <f>Resumo!E190</f>
        <v>100</v>
      </c>
      <c r="E188" s="9">
        <f>IF(Resumo!H190&gt;=100,Resumo!H190,IF(Resumo!I190&gt;=38,Resumo!H190&amp;"*",Resumo!H190))</f>
        <v>106.65</v>
      </c>
      <c r="F188" s="84" t="str">
        <f>IF(Resumo!K190&gt;=100,Resumo!K190,IF(AND(Resumo!M190&lt;=40,Resumo!N190&lt;=65),Resumo!K190&amp;"*",Resumo!K190))</f>
        <v>86,88*</v>
      </c>
      <c r="G188" s="20">
        <f>IF(D188="N/A",SUM(COUNTIF(B188,"&gt;=100"),COUNTIF(B188:F188,"*"),COUNTIF(E188:F188,"&gt;=100"))+Plan1!G188-1,SUM(COUNTIF(B188,"&gt;=100"),COUNTIF(B188:F188,"*"),COUNTIF(E188:F188,"&gt;=100"))+Plan1!G188)</f>
        <v>4</v>
      </c>
      <c r="J188" s="76"/>
      <c r="K188" s="76"/>
    </row>
    <row r="189" spans="1:11" x14ac:dyDescent="0.25">
      <c r="A189" s="42" t="s">
        <v>182</v>
      </c>
      <c r="B189" s="140" t="str">
        <f>IF(Resumo!B191&gt;=100,Resumo!B191,IF(VLOOKUP('Plan1 (2)'!A189,'M1 Painel CSJT'!A:F,6,FALSE)&lt;40%,Resumo!B191&amp;"*",Resumo!B191))</f>
        <v>97,94*</v>
      </c>
      <c r="C189" s="43">
        <f>Resumo!D191</f>
        <v>106.38297872340425</v>
      </c>
      <c r="D189" s="43">
        <f>Resumo!E191</f>
        <v>100</v>
      </c>
      <c r="E189" s="43" t="str">
        <f>IF(Resumo!H191&gt;=100,Resumo!H191,IF(Resumo!I191&gt;=38,Resumo!H191&amp;"*",Resumo!H191))</f>
        <v>95,18*</v>
      </c>
      <c r="F189" s="83">
        <f>IF(Resumo!K191&gt;=100,Resumo!K191,IF(AND(Resumo!M191&lt;=40,Resumo!N191&lt;=65),Resumo!K191&amp;"*",Resumo!K191))</f>
        <v>107.88</v>
      </c>
      <c r="G189" s="77">
        <f>IF(D189="N/A",SUM(COUNTIF(B189,"&gt;=100"),COUNTIF(B189:F189,"*"),COUNTIF(E189:F189,"&gt;=100"))+Plan1!G189-1,SUM(COUNTIF(B189,"&gt;=100"),COUNTIF(B189:F189,"*"),COUNTIF(E189:F189,"&gt;=100"))+Plan1!G189)</f>
        <v>4</v>
      </c>
      <c r="J189" s="76"/>
      <c r="K189" s="76"/>
    </row>
    <row r="190" spans="1:11" x14ac:dyDescent="0.25">
      <c r="A190" s="40" t="s">
        <v>183</v>
      </c>
      <c r="B190" s="141" t="str">
        <f>IF(Resumo!B192&gt;=100,Resumo!B192,IF(VLOOKUP('Plan1 (2)'!A190,'M1 Painel CSJT'!A:F,6,FALSE)&lt;40%,Resumo!B192&amp;"*",Resumo!B192))</f>
        <v>97,44*</v>
      </c>
      <c r="C190" s="9">
        <f>Resumo!D192</f>
        <v>106.38297872340425</v>
      </c>
      <c r="D190" s="9">
        <f>Resumo!E192</f>
        <v>100</v>
      </c>
      <c r="E190" s="9" t="str">
        <f>IF(Resumo!H192&gt;=100,Resumo!H192,IF(Resumo!I192&gt;=38,Resumo!H192&amp;"*",Resumo!H192))</f>
        <v>99,23*</v>
      </c>
      <c r="F190" s="84" t="str">
        <f>IF(Resumo!K192&gt;=100,Resumo!K192,IF(AND(Resumo!M192&lt;=40,Resumo!N192&lt;=65),Resumo!K192&amp;"*",Resumo!K192))</f>
        <v>90,91*</v>
      </c>
      <c r="G190" s="20">
        <f>IF(D190="N/A",SUM(COUNTIF(B190,"&gt;=100"),COUNTIF(B190:F190,"*"),COUNTIF(E190:F190,"&gt;=100"))+Plan1!G190-1,SUM(COUNTIF(B190,"&gt;=100"),COUNTIF(B190:F190,"*"),COUNTIF(E190:F190,"&gt;=100"))+Plan1!G190)</f>
        <v>4</v>
      </c>
      <c r="J190" s="76"/>
      <c r="K190" s="76"/>
    </row>
    <row r="191" spans="1:11" x14ac:dyDescent="0.25">
      <c r="A191" s="42" t="s">
        <v>184</v>
      </c>
      <c r="B191" s="140">
        <f>IF(Resumo!B193&gt;=100,Resumo!B193,IF(VLOOKUP('Plan1 (2)'!A191,'M1 Painel CSJT'!A:F,6,FALSE)&lt;40%,Resumo!B193&amp;"*",Resumo!B193))</f>
        <v>101.61</v>
      </c>
      <c r="C191" s="43">
        <f>Resumo!D193</f>
        <v>105.04902287734276</v>
      </c>
      <c r="D191" s="43">
        <f>Resumo!E193</f>
        <v>100</v>
      </c>
      <c r="E191" s="43" t="str">
        <f>IF(Resumo!H193&gt;=100,Resumo!H193,IF(Resumo!I193&gt;=38,Resumo!H193&amp;"*",Resumo!H193))</f>
        <v>87,99*</v>
      </c>
      <c r="F191" s="83" t="str">
        <f>IF(Resumo!K193&gt;=100,Resumo!K193,IF(AND(Resumo!M193&lt;=40,Resumo!N193&lt;=65),Resumo!K193&amp;"*",Resumo!K193))</f>
        <v>93,2*</v>
      </c>
      <c r="G191" s="77">
        <f>IF(D191="N/A",SUM(COUNTIF(B191,"&gt;=100"),COUNTIF(B191:F191,"*"),COUNTIF(E191:F191,"&gt;=100"))+Plan1!G191-1,SUM(COUNTIF(B191,"&gt;=100"),COUNTIF(B191:F191,"*"),COUNTIF(E191:F191,"&gt;=100"))+Plan1!G191)</f>
        <v>4</v>
      </c>
      <c r="J191" s="76"/>
      <c r="K191" s="76"/>
    </row>
    <row r="192" spans="1:11" x14ac:dyDescent="0.25">
      <c r="A192" s="40" t="s">
        <v>185</v>
      </c>
      <c r="B192" s="141">
        <f>IF(Resumo!B194&gt;=100,Resumo!B194,IF(VLOOKUP('Plan1 (2)'!A192,'M1 Painel CSJT'!A:F,6,FALSE)&lt;40%,Resumo!B194&amp;"*",Resumo!B194))</f>
        <v>102.86</v>
      </c>
      <c r="C192" s="9">
        <f>Resumo!D194</f>
        <v>106.2852002503129</v>
      </c>
      <c r="D192" s="9">
        <f>Resumo!E194</f>
        <v>100</v>
      </c>
      <c r="E192" s="9" t="str">
        <f>IF(Resumo!H194&gt;=100,Resumo!H194,IF(Resumo!I194&gt;=38,Resumo!H194&amp;"*",Resumo!H194))</f>
        <v>92,5*</v>
      </c>
      <c r="F192" s="84" t="str">
        <f>IF(Resumo!K194&gt;=100,Resumo!K194,IF(AND(Resumo!M194&lt;=40,Resumo!N194&lt;=65),Resumo!K194&amp;"*",Resumo!K194))</f>
        <v>96,69*</v>
      </c>
      <c r="G192" s="20">
        <f>IF(D192="N/A",SUM(COUNTIF(B192,"&gt;=100"),COUNTIF(B192:F192,"*"),COUNTIF(E192:F192,"&gt;=100"))+Plan1!G192-1,SUM(COUNTIF(B192,"&gt;=100"),COUNTIF(B192:F192,"*"),COUNTIF(E192:F192,"&gt;=100"))+Plan1!G192)</f>
        <v>4</v>
      </c>
      <c r="J192" s="76"/>
      <c r="K192" s="76"/>
    </row>
    <row r="193" spans="1:11" x14ac:dyDescent="0.25">
      <c r="A193" s="42" t="s">
        <v>186</v>
      </c>
      <c r="B193" s="140" t="str">
        <f>IF(Resumo!B195&gt;=100,Resumo!B195,IF(VLOOKUP('Plan1 (2)'!A193,'M1 Painel CSJT'!A:F,6,FALSE)&lt;40%,Resumo!B195&amp;"*",Resumo!B195))</f>
        <v>97,59*</v>
      </c>
      <c r="C193" s="43">
        <f>Resumo!D195</f>
        <v>106.38297872340425</v>
      </c>
      <c r="D193" s="43">
        <f>Resumo!E195</f>
        <v>100</v>
      </c>
      <c r="E193" s="43" t="str">
        <f>IF(Resumo!H195&gt;=100,Resumo!H195,IF(Resumo!I195&gt;=38,Resumo!H195&amp;"*",Resumo!H195))</f>
        <v>98,67*</v>
      </c>
      <c r="F193" s="83">
        <f>IF(Resumo!K195&gt;=100,Resumo!K195,IF(AND(Resumo!M195&lt;=40,Resumo!N195&lt;=65),Resumo!K195&amp;"*",Resumo!K195))</f>
        <v>103.08</v>
      </c>
      <c r="G193" s="77">
        <f>IF(D193="N/A",SUM(COUNTIF(B193,"&gt;=100"),COUNTIF(B193:F193,"*"),COUNTIF(E193:F193,"&gt;=100"))+Plan1!G193-1,SUM(COUNTIF(B193,"&gt;=100"),COUNTIF(B193:F193,"*"),COUNTIF(E193:F193,"&gt;=100"))+Plan1!G193)</f>
        <v>4</v>
      </c>
      <c r="J193" s="76"/>
      <c r="K193" s="76"/>
    </row>
    <row r="194" spans="1:11" x14ac:dyDescent="0.25">
      <c r="A194" s="40" t="s">
        <v>187</v>
      </c>
      <c r="B194" s="141" t="str">
        <f>IF(Resumo!B196&gt;=100,Resumo!B196,IF(VLOOKUP('Plan1 (2)'!A194,'M1 Painel CSJT'!A:F,6,FALSE)&lt;40%,Resumo!B196&amp;"*",Resumo!B196))</f>
        <v>97,48*</v>
      </c>
      <c r="C194" s="9">
        <f>Resumo!D196</f>
        <v>106.38297872340425</v>
      </c>
      <c r="D194" s="9">
        <f>Resumo!E196</f>
        <v>100</v>
      </c>
      <c r="E194" s="9">
        <f>IF(Resumo!H196&gt;=100,Resumo!H196,IF(Resumo!I196&gt;=38,Resumo!H196&amp;"*",Resumo!H196))</f>
        <v>103.1</v>
      </c>
      <c r="F194" s="84">
        <f>IF(Resumo!K196&gt;=100,Resumo!K196,IF(AND(Resumo!M196&lt;=40,Resumo!N196&lt;=65),Resumo!K196&amp;"*",Resumo!K196))</f>
        <v>106.56</v>
      </c>
      <c r="G194" s="20">
        <f>IF(D194="N/A",SUM(COUNTIF(B194,"&gt;=100"),COUNTIF(B194:F194,"*"),COUNTIF(E194:F194,"&gt;=100"))+Plan1!G194-1,SUM(COUNTIF(B194,"&gt;=100"),COUNTIF(B194:F194,"*"),COUNTIF(E194:F194,"&gt;=100"))+Plan1!G194)</f>
        <v>4</v>
      </c>
      <c r="J194" s="76"/>
      <c r="K194" s="76"/>
    </row>
    <row r="195" spans="1:11" x14ac:dyDescent="0.25">
      <c r="A195" s="42" t="s">
        <v>188</v>
      </c>
      <c r="B195" s="140">
        <f>IF(Resumo!B197&gt;=100,Resumo!B197,IF(VLOOKUP('Plan1 (2)'!A195,'M1 Painel CSJT'!A:F,6,FALSE)&lt;40%,Resumo!B197&amp;"*",Resumo!B197))</f>
        <v>117.32000000000001</v>
      </c>
      <c r="C195" s="43">
        <f>Resumo!D197</f>
        <v>106.38297872340425</v>
      </c>
      <c r="D195" s="43">
        <f>Resumo!E197</f>
        <v>100</v>
      </c>
      <c r="E195" s="43" t="str">
        <f>IF(Resumo!H197&gt;=100,Resumo!H197,IF(Resumo!I197&gt;=38,Resumo!H197&amp;"*",Resumo!H197))</f>
        <v>99,01*</v>
      </c>
      <c r="F195" s="83">
        <f>IF(Resumo!K197&gt;=100,Resumo!K197,IF(AND(Resumo!M197&lt;=40,Resumo!N197&lt;=65),Resumo!K197&amp;"*",Resumo!K197))</f>
        <v>111.86</v>
      </c>
      <c r="G195" s="77">
        <f>IF(D195="N/A",SUM(COUNTIF(B195,"&gt;=100"),COUNTIF(B195:F195,"*"),COUNTIF(E195:F195,"&gt;=100"))+Plan1!G195-1,SUM(COUNTIF(B195,"&gt;=100"),COUNTIF(B195:F195,"*"),COUNTIF(E195:F195,"&gt;=100"))+Plan1!G195)</f>
        <v>4</v>
      </c>
      <c r="J195" s="76"/>
      <c r="K195" s="76"/>
    </row>
    <row r="196" spans="1:11" x14ac:dyDescent="0.25">
      <c r="A196" s="40" t="s">
        <v>189</v>
      </c>
      <c r="B196" s="141" t="str">
        <f>IF(Resumo!B198&gt;=100,Resumo!B198,IF(VLOOKUP('Plan1 (2)'!A196,'M1 Painel CSJT'!A:F,6,FALSE)&lt;40%,Resumo!B198&amp;"*",Resumo!B198))</f>
        <v>91,92*</v>
      </c>
      <c r="C196" s="9">
        <f>Resumo!D198</f>
        <v>106.38297872340425</v>
      </c>
      <c r="D196" s="9">
        <f>Resumo!E198</f>
        <v>100</v>
      </c>
      <c r="E196" s="9" t="str">
        <f>IF(Resumo!H198&gt;=100,Resumo!H198,IF(Resumo!I198&gt;=38,Resumo!H198&amp;"*",Resumo!H198))</f>
        <v>99,64*</v>
      </c>
      <c r="F196" s="84" t="str">
        <f>IF(Resumo!K198&gt;=100,Resumo!K198,IF(AND(Resumo!M198&lt;=40,Resumo!N198&lt;=65),Resumo!K198&amp;"*",Resumo!K198))</f>
        <v>76,1*</v>
      </c>
      <c r="G196" s="20">
        <f>IF(D196="N/A",SUM(COUNTIF(B196,"&gt;=100"),COUNTIF(B196:F196,"*"),COUNTIF(E196:F196,"&gt;=100"))+Plan1!G196-1,SUM(COUNTIF(B196,"&gt;=100"),COUNTIF(B196:F196,"*"),COUNTIF(E196:F196,"&gt;=100"))+Plan1!G196)</f>
        <v>4</v>
      </c>
      <c r="J196" s="76"/>
      <c r="K196" s="76"/>
    </row>
    <row r="197" spans="1:11" x14ac:dyDescent="0.25">
      <c r="A197" s="42" t="s">
        <v>190</v>
      </c>
      <c r="B197" s="140" t="str">
        <f>IF(Resumo!B199&gt;=100,Resumo!B199,IF(VLOOKUP('Plan1 (2)'!A197,'M1 Painel CSJT'!A:F,6,FALSE)&lt;40%,Resumo!B199&amp;"*",Resumo!B199))</f>
        <v>95,1*</v>
      </c>
      <c r="C197" s="43">
        <f>Resumo!D199</f>
        <v>106.19181434115197</v>
      </c>
      <c r="D197" s="43">
        <f>Resumo!E199</f>
        <v>100</v>
      </c>
      <c r="E197" s="43" t="str">
        <f>IF(Resumo!H199&gt;=100,Resumo!H199,IF(Resumo!I199&gt;=38,Resumo!H199&amp;"*",Resumo!H199))</f>
        <v>86,41*</v>
      </c>
      <c r="F197" s="83" t="str">
        <f>IF(Resumo!K199&gt;=100,Resumo!K199,IF(AND(Resumo!M199&lt;=40,Resumo!N199&lt;=65),Resumo!K199&amp;"*",Resumo!K199))</f>
        <v>95,04*</v>
      </c>
      <c r="G197" s="77">
        <f>IF(D197="N/A",SUM(COUNTIF(B197,"&gt;=100"),COUNTIF(B197:F197,"*"),COUNTIF(E197:F197,"&gt;=100"))+Plan1!G197-1,SUM(COUNTIF(B197,"&gt;=100"),COUNTIF(B197:F197,"*"),COUNTIF(E197:F197,"&gt;=100"))+Plan1!G197)</f>
        <v>4</v>
      </c>
      <c r="J197" s="76"/>
      <c r="K197" s="76"/>
    </row>
    <row r="198" spans="1:11" x14ac:dyDescent="0.25">
      <c r="A198" s="40" t="s">
        <v>191</v>
      </c>
      <c r="B198" s="141" t="str">
        <f>IF(Resumo!B200&gt;=100,Resumo!B200,IF(VLOOKUP('Plan1 (2)'!A198,'M1 Painel CSJT'!A:F,6,FALSE)&lt;40%,Resumo!B200&amp;"*",Resumo!B200))</f>
        <v>94,85*</v>
      </c>
      <c r="C198" s="9">
        <f>Resumo!D200</f>
        <v>106.38297872340425</v>
      </c>
      <c r="D198" s="9">
        <f>Resumo!E200</f>
        <v>100</v>
      </c>
      <c r="E198" s="9" t="str">
        <f>IF(Resumo!H200&gt;=100,Resumo!H200,IF(Resumo!I200&gt;=38,Resumo!H200&amp;"*",Resumo!H200))</f>
        <v>91,13*</v>
      </c>
      <c r="F198" s="84" t="str">
        <f>IF(Resumo!K200&gt;=100,Resumo!K200,IF(AND(Resumo!M200&lt;=40,Resumo!N200&lt;=65),Resumo!K200&amp;"*",Resumo!K200))</f>
        <v>78,85*</v>
      </c>
      <c r="G198" s="20">
        <f>IF(D198="N/A",SUM(COUNTIF(B198,"&gt;=100"),COUNTIF(B198:F198,"*"),COUNTIF(E198:F198,"&gt;=100"))+Plan1!G198-1,SUM(COUNTIF(B198,"&gt;=100"),COUNTIF(B198:F198,"*"),COUNTIF(E198:F198,"&gt;=100"))+Plan1!G198)</f>
        <v>4</v>
      </c>
      <c r="J198" s="76"/>
      <c r="K198" s="76"/>
    </row>
    <row r="199" spans="1:11" x14ac:dyDescent="0.25">
      <c r="A199" s="42" t="s">
        <v>192</v>
      </c>
      <c r="B199" s="140" t="str">
        <f>IF(Resumo!B201&gt;=100,Resumo!B201,IF(VLOOKUP('Plan1 (2)'!A199,'M1 Painel CSJT'!A:F,6,FALSE)&lt;40%,Resumo!B201&amp;"*",Resumo!B201))</f>
        <v>93,76*</v>
      </c>
      <c r="C199" s="43">
        <f>Resumo!D201</f>
        <v>106.38297872340425</v>
      </c>
      <c r="D199" s="43">
        <f>Resumo!E201</f>
        <v>100</v>
      </c>
      <c r="E199" s="43" t="str">
        <f>IF(Resumo!H201&gt;=100,Resumo!H201,IF(Resumo!I201&gt;=38,Resumo!H201&amp;"*",Resumo!H201))</f>
        <v>89,1*</v>
      </c>
      <c r="F199" s="83" t="str">
        <f>IF(Resumo!K201&gt;=100,Resumo!K201,IF(AND(Resumo!M201&lt;=40,Resumo!N201&lt;=65),Resumo!K201&amp;"*",Resumo!K201))</f>
        <v>93,92*</v>
      </c>
      <c r="G199" s="77">
        <f>IF(D199="N/A",SUM(COUNTIF(B199,"&gt;=100"),COUNTIF(B199:F199,"*"),COUNTIF(E199:F199,"&gt;=100"))+Plan1!G199-1,SUM(COUNTIF(B199,"&gt;=100"),COUNTIF(B199:F199,"*"),COUNTIF(E199:F199,"&gt;=100"))+Plan1!G199)</f>
        <v>4</v>
      </c>
      <c r="J199" s="76"/>
      <c r="K199" s="76"/>
    </row>
    <row r="200" spans="1:11" x14ac:dyDescent="0.25">
      <c r="A200" s="40" t="s">
        <v>193</v>
      </c>
      <c r="B200" s="141" t="str">
        <f>IF(Resumo!B202&gt;=100,Resumo!B202,IF(VLOOKUP('Plan1 (2)'!A200,'M1 Painel CSJT'!A:F,6,FALSE)&lt;40%,Resumo!B202&amp;"*",Resumo!B202))</f>
        <v>89,7*</v>
      </c>
      <c r="C200" s="9">
        <f>Resumo!D202</f>
        <v>106.38297872340425</v>
      </c>
      <c r="D200" s="9">
        <f>Resumo!E202</f>
        <v>100</v>
      </c>
      <c r="E200" s="9" t="str">
        <f>IF(Resumo!H202&gt;=100,Resumo!H202,IF(Resumo!I202&gt;=38,Resumo!H202&amp;"*",Resumo!H202))</f>
        <v>88,13*</v>
      </c>
      <c r="F200" s="84" t="str">
        <f>IF(Resumo!K202&gt;=100,Resumo!K202,IF(AND(Resumo!M202&lt;=40,Resumo!N202&lt;=65),Resumo!K202&amp;"*",Resumo!K202))</f>
        <v>86,89*</v>
      </c>
      <c r="G200" s="20">
        <f>IF(D200="N/A",SUM(COUNTIF(B200,"&gt;=100"),COUNTIF(B200:F200,"*"),COUNTIF(E200:F200,"&gt;=100"))+Plan1!G200-1,SUM(COUNTIF(B200,"&gt;=100"),COUNTIF(B200:F200,"*"),COUNTIF(E200:F200,"&gt;=100"))+Plan1!G200)</f>
        <v>4</v>
      </c>
      <c r="J200" s="76"/>
      <c r="K200" s="76"/>
    </row>
    <row r="201" spans="1:11" x14ac:dyDescent="0.25">
      <c r="A201" s="42" t="s">
        <v>194</v>
      </c>
      <c r="B201" s="140" t="str">
        <f>IF(Resumo!B203&gt;=100,Resumo!B203,IF(VLOOKUP('Plan1 (2)'!A201,'M1 Painel CSJT'!A:F,6,FALSE)&lt;40%,Resumo!B203&amp;"*",Resumo!B203))</f>
        <v>90,32*</v>
      </c>
      <c r="C201" s="43">
        <f>Resumo!D203</f>
        <v>106.38297872340425</v>
      </c>
      <c r="D201" s="43">
        <f>Resumo!E203</f>
        <v>100</v>
      </c>
      <c r="E201" s="43" t="str">
        <f>IF(Resumo!H203&gt;=100,Resumo!H203,IF(Resumo!I203&gt;=38,Resumo!H203&amp;"*",Resumo!H203))</f>
        <v>99,17*</v>
      </c>
      <c r="F201" s="83" t="str">
        <f>IF(Resumo!K203&gt;=100,Resumo!K203,IF(AND(Resumo!M203&lt;=40,Resumo!N203&lt;=65),Resumo!K203&amp;"*",Resumo!K203))</f>
        <v>81,87*</v>
      </c>
      <c r="G201" s="77">
        <f>IF(D201="N/A",SUM(COUNTIF(B201,"&gt;=100"),COUNTIF(B201:F201,"*"),COUNTIF(E201:F201,"&gt;=100"))+Plan1!G201-1,SUM(COUNTIF(B201,"&gt;=100"),COUNTIF(B201:F201,"*"),COUNTIF(E201:F201,"&gt;=100"))+Plan1!G201)</f>
        <v>4</v>
      </c>
      <c r="J201" s="76"/>
      <c r="K201" s="76"/>
    </row>
    <row r="202" spans="1:11" x14ac:dyDescent="0.25">
      <c r="A202" s="40" t="s">
        <v>195</v>
      </c>
      <c r="B202" s="141" t="str">
        <f>IF(Resumo!B204&gt;=100,Resumo!B204,IF(VLOOKUP('Plan1 (2)'!A202,'M1 Painel CSJT'!A:F,6,FALSE)&lt;40%,Resumo!B204&amp;"*",Resumo!B204))</f>
        <v>91,86*</v>
      </c>
      <c r="C202" s="9">
        <f>Resumo!D204</f>
        <v>106.38297872340425</v>
      </c>
      <c r="D202" s="9">
        <f>Resumo!E204</f>
        <v>100</v>
      </c>
      <c r="E202" s="9">
        <f>IF(Resumo!H204&gt;=100,Resumo!H204,IF(Resumo!I204&gt;=38,Resumo!H204&amp;"*",Resumo!H204))</f>
        <v>106.39</v>
      </c>
      <c r="F202" s="84" t="str">
        <f>IF(Resumo!K204&gt;=100,Resumo!K204,IF(AND(Resumo!M204&lt;=40,Resumo!N204&lt;=65),Resumo!K204&amp;"*",Resumo!K204))</f>
        <v>91,11*</v>
      </c>
      <c r="G202" s="20">
        <f>IF(D202="N/A",SUM(COUNTIF(B202,"&gt;=100"),COUNTIF(B202:F202,"*"),COUNTIF(E202:F202,"&gt;=100"))+Plan1!G202-1,SUM(COUNTIF(B202,"&gt;=100"),COUNTIF(B202:F202,"*"),COUNTIF(E202:F202,"&gt;=100"))+Plan1!G202)</f>
        <v>4</v>
      </c>
      <c r="J202" s="76"/>
      <c r="K202" s="76"/>
    </row>
    <row r="203" spans="1:11" x14ac:dyDescent="0.25">
      <c r="A203" s="42" t="s">
        <v>196</v>
      </c>
      <c r="B203" s="140" t="str">
        <f>IF(Resumo!B205&gt;=100,Resumo!B205,IF(VLOOKUP('Plan1 (2)'!A203,'M1 Painel CSJT'!A:F,6,FALSE)&lt;40%,Resumo!B205&amp;"*",Resumo!B205))</f>
        <v>95,13*</v>
      </c>
      <c r="C203" s="43">
        <f>Resumo!D205</f>
        <v>106.38297872340425</v>
      </c>
      <c r="D203" s="43">
        <f>Resumo!E205</f>
        <v>100</v>
      </c>
      <c r="E203" s="43">
        <f>IF(Resumo!H205&gt;=100,Resumo!H205,IF(Resumo!I205&gt;=38,Resumo!H205&amp;"*",Resumo!H205))</f>
        <v>108.07</v>
      </c>
      <c r="F203" s="83" t="str">
        <f>IF(Resumo!K205&gt;=100,Resumo!K205,IF(AND(Resumo!M205&lt;=40,Resumo!N205&lt;=65),Resumo!K205&amp;"*",Resumo!K205))</f>
        <v>96,8*</v>
      </c>
      <c r="G203" s="77">
        <f>IF(D203="N/A",SUM(COUNTIF(B203,"&gt;=100"),COUNTIF(B203:F203,"*"),COUNTIF(E203:F203,"&gt;=100"))+Plan1!G203-1,SUM(COUNTIF(B203,"&gt;=100"),COUNTIF(B203:F203,"*"),COUNTIF(E203:F203,"&gt;=100"))+Plan1!G203)</f>
        <v>4</v>
      </c>
      <c r="J203" s="76"/>
      <c r="K203" s="76"/>
    </row>
    <row r="204" spans="1:11" x14ac:dyDescent="0.25">
      <c r="A204" s="40" t="s">
        <v>197</v>
      </c>
      <c r="B204" s="141" t="str">
        <f>IF(Resumo!B206&gt;=100,Resumo!B206,IF(VLOOKUP('Plan1 (2)'!A204,'M1 Painel CSJT'!A:F,6,FALSE)&lt;40%,Resumo!B206&amp;"*",Resumo!B206))</f>
        <v>87,7*</v>
      </c>
      <c r="C204" s="9">
        <f>Resumo!D206</f>
        <v>106.38297872340425</v>
      </c>
      <c r="D204" s="9">
        <f>Resumo!E206</f>
        <v>100</v>
      </c>
      <c r="E204" s="9">
        <f>IF(Resumo!H206&gt;=100,Resumo!H206,IF(Resumo!I206&gt;=38,Resumo!H206&amp;"*",Resumo!H206))</f>
        <v>104.27</v>
      </c>
      <c r="F204" s="84" t="str">
        <f>IF(Resumo!K206&gt;=100,Resumo!K206,IF(AND(Resumo!M206&lt;=40,Resumo!N206&lt;=65),Resumo!K206&amp;"*",Resumo!K206))</f>
        <v>87,99*</v>
      </c>
      <c r="G204" s="20">
        <f>IF(D204="N/A",SUM(COUNTIF(B204,"&gt;=100"),COUNTIF(B204:F204,"*"),COUNTIF(E204:F204,"&gt;=100"))+Plan1!G204-1,SUM(COUNTIF(B204,"&gt;=100"),COUNTIF(B204:F204,"*"),COUNTIF(E204:F204,"&gt;=100"))+Plan1!G204)</f>
        <v>4</v>
      </c>
      <c r="J204" s="76"/>
      <c r="K204" s="76"/>
    </row>
    <row r="205" spans="1:11" x14ac:dyDescent="0.25">
      <c r="A205" s="42" t="s">
        <v>198</v>
      </c>
      <c r="B205" s="140">
        <f>IF(Resumo!B207&gt;=100,Resumo!B207,IF(VLOOKUP('Plan1 (2)'!A205,'M1 Painel CSJT'!A:F,6,FALSE)&lt;40%,Resumo!B207&amp;"*",Resumo!B207))</f>
        <v>125.25</v>
      </c>
      <c r="C205" s="43">
        <f>Resumo!D207</f>
        <v>106.38297872340425</v>
      </c>
      <c r="D205" s="43">
        <f>Resumo!E207</f>
        <v>100</v>
      </c>
      <c r="E205" s="43" t="str">
        <f>IF(Resumo!H207&gt;=100,Resumo!H207,IF(Resumo!I207&gt;=38,Resumo!H207&amp;"*",Resumo!H207))</f>
        <v>80,76*</v>
      </c>
      <c r="F205" s="83">
        <f>IF(Resumo!K207&gt;=100,Resumo!K207,IF(AND(Resumo!M207&lt;=40,Resumo!N207&lt;=65),Resumo!K207&amp;"*",Resumo!K207))</f>
        <v>114.47</v>
      </c>
      <c r="G205" s="77">
        <f>IF(D205="N/A",SUM(COUNTIF(B205,"&gt;=100"),COUNTIF(B205:F205,"*"),COUNTIF(E205:F205,"&gt;=100"))+Plan1!G205-1,SUM(COUNTIF(B205,"&gt;=100"),COUNTIF(B205:F205,"*"),COUNTIF(E205:F205,"&gt;=100"))+Plan1!G205)</f>
        <v>4</v>
      </c>
      <c r="J205" s="76"/>
      <c r="K205" s="76"/>
    </row>
    <row r="206" spans="1:11" x14ac:dyDescent="0.25">
      <c r="A206" s="40" t="s">
        <v>199</v>
      </c>
      <c r="B206" s="141" t="str">
        <f>IF(Resumo!B208&gt;=100,Resumo!B208,IF(VLOOKUP('Plan1 (2)'!A206,'M1 Painel CSJT'!A:F,6,FALSE)&lt;40%,Resumo!B208&amp;"*",Resumo!B208))</f>
        <v>96,88*</v>
      </c>
      <c r="C206" s="9">
        <f>Resumo!D208</f>
        <v>106.38297872340425</v>
      </c>
      <c r="D206" s="9">
        <f>Resumo!E208</f>
        <v>100</v>
      </c>
      <c r="E206" s="9">
        <f>IF(Resumo!H208&gt;=100,Resumo!H208,IF(Resumo!I208&gt;=38,Resumo!H208&amp;"*",Resumo!H208))</f>
        <v>115.91</v>
      </c>
      <c r="F206" s="84" t="str">
        <f>IF(Resumo!K208&gt;=100,Resumo!K208,IF(AND(Resumo!M208&lt;=40,Resumo!N208&lt;=65),Resumo!K208&amp;"*",Resumo!K208))</f>
        <v>95,59*</v>
      </c>
      <c r="G206" s="20">
        <f>IF(D206="N/A",SUM(COUNTIF(B206,"&gt;=100"),COUNTIF(B206:F206,"*"),COUNTIF(E206:F206,"&gt;=100"))+Plan1!G206-1,SUM(COUNTIF(B206,"&gt;=100"),COUNTIF(B206:F206,"*"),COUNTIF(E206:F206,"&gt;=100"))+Plan1!G206)</f>
        <v>4</v>
      </c>
      <c r="J206" s="76"/>
      <c r="K206" s="76"/>
    </row>
    <row r="207" spans="1:11" x14ac:dyDescent="0.25">
      <c r="A207" s="42" t="s">
        <v>200</v>
      </c>
      <c r="B207" s="140" t="str">
        <f>IF(Resumo!B209&gt;=100,Resumo!B209,IF(VLOOKUP('Plan1 (2)'!A207,'M1 Painel CSJT'!A:F,6,FALSE)&lt;40%,Resumo!B209&amp;"*",Resumo!B209))</f>
        <v>87,35*</v>
      </c>
      <c r="C207" s="43">
        <f>Resumo!D209</f>
        <v>106.38297872340425</v>
      </c>
      <c r="D207" s="43">
        <f>Resumo!E209</f>
        <v>100</v>
      </c>
      <c r="E207" s="43" t="str">
        <f>IF(Resumo!H209&gt;=100,Resumo!H209,IF(Resumo!I209&gt;=38,Resumo!H209&amp;"*",Resumo!H209))</f>
        <v>96,16*</v>
      </c>
      <c r="F207" s="83" t="str">
        <f>IF(Resumo!K209&gt;=100,Resumo!K209,IF(AND(Resumo!M209&lt;=40,Resumo!N209&lt;=65),Resumo!K209&amp;"*",Resumo!K209))</f>
        <v>78,7*</v>
      </c>
      <c r="G207" s="77">
        <f>IF(D207="N/A",SUM(COUNTIF(B207,"&gt;=100"),COUNTIF(B207:F207,"*"),COUNTIF(E207:F207,"&gt;=100"))+Plan1!G207-1,SUM(COUNTIF(B207,"&gt;=100"),COUNTIF(B207:F207,"*"),COUNTIF(E207:F207,"&gt;=100"))+Plan1!G207)</f>
        <v>4</v>
      </c>
      <c r="J207" s="76"/>
      <c r="K207" s="76"/>
    </row>
    <row r="208" spans="1:11" x14ac:dyDescent="0.25">
      <c r="A208" s="40" t="s">
        <v>201</v>
      </c>
      <c r="B208" s="141" t="str">
        <f>IF(Resumo!B210&gt;=100,Resumo!B210,IF(VLOOKUP('Plan1 (2)'!A208,'M1 Painel CSJT'!A:F,6,FALSE)&lt;40%,Resumo!B210&amp;"*",Resumo!B210))</f>
        <v>91,5*</v>
      </c>
      <c r="C208" s="9">
        <f>Resumo!D210</f>
        <v>106.38297872340425</v>
      </c>
      <c r="D208" s="9">
        <f>Resumo!E210</f>
        <v>100</v>
      </c>
      <c r="E208" s="9">
        <f>IF(Resumo!H210&gt;=100,Resumo!H210,IF(Resumo!I210&gt;=38,Resumo!H210&amp;"*",Resumo!H210))</f>
        <v>125.59</v>
      </c>
      <c r="F208" s="84" t="str">
        <f>IF(Resumo!K210&gt;=100,Resumo!K210,IF(AND(Resumo!M210&lt;=40,Resumo!N210&lt;=65),Resumo!K210&amp;"*",Resumo!K210))</f>
        <v>85,32*</v>
      </c>
      <c r="G208" s="20">
        <f>IF(D208="N/A",SUM(COUNTIF(B208,"&gt;=100"),COUNTIF(B208:F208,"*"),COUNTIF(E208:F208,"&gt;=100"))+Plan1!G208-1,SUM(COUNTIF(B208,"&gt;=100"),COUNTIF(B208:F208,"*"),COUNTIF(E208:F208,"&gt;=100"))+Plan1!G208)</f>
        <v>4</v>
      </c>
      <c r="J208" s="76"/>
      <c r="K208" s="76"/>
    </row>
    <row r="209" spans="1:11" x14ac:dyDescent="0.25">
      <c r="A209" s="42" t="s">
        <v>202</v>
      </c>
      <c r="B209" s="140" t="str">
        <f>IF(Resumo!B211&gt;=100,Resumo!B211,IF(VLOOKUP('Plan1 (2)'!A209,'M1 Painel CSJT'!A:F,6,FALSE)&lt;40%,Resumo!B211&amp;"*",Resumo!B211))</f>
        <v>89,2*</v>
      </c>
      <c r="C209" s="43">
        <f>Resumo!D211</f>
        <v>106.38297872340425</v>
      </c>
      <c r="D209" s="43">
        <f>Resumo!E211</f>
        <v>100</v>
      </c>
      <c r="E209" s="43">
        <f>IF(Resumo!H211&gt;=100,Resumo!H211,IF(Resumo!I211&gt;=38,Resumo!H211&amp;"*",Resumo!H211))</f>
        <v>103.82</v>
      </c>
      <c r="F209" s="83" t="str">
        <f>IF(Resumo!K211&gt;=100,Resumo!K211,IF(AND(Resumo!M211&lt;=40,Resumo!N211&lt;=65),Resumo!K211&amp;"*",Resumo!K211))</f>
        <v>84,82*</v>
      </c>
      <c r="G209" s="77">
        <f>IF(D209="N/A",SUM(COUNTIF(B209,"&gt;=100"),COUNTIF(B209:F209,"*"),COUNTIF(E209:F209,"&gt;=100"))+Plan1!G209-1,SUM(COUNTIF(B209,"&gt;=100"),COUNTIF(B209:F209,"*"),COUNTIF(E209:F209,"&gt;=100"))+Plan1!G209)</f>
        <v>4</v>
      </c>
      <c r="J209" s="76"/>
      <c r="K209" s="76"/>
    </row>
    <row r="210" spans="1:11" x14ac:dyDescent="0.25">
      <c r="A210" s="40" t="s">
        <v>203</v>
      </c>
      <c r="B210" s="141" t="str">
        <f>IF(Resumo!B212&gt;=100,Resumo!B212,IF(VLOOKUP('Plan1 (2)'!A210,'M1 Painel CSJT'!A:F,6,FALSE)&lt;40%,Resumo!B212&amp;"*",Resumo!B212))</f>
        <v>91,27*</v>
      </c>
      <c r="C210" s="9">
        <f>Resumo!D212</f>
        <v>106.38297872340425</v>
      </c>
      <c r="D210" s="9">
        <f>Resumo!E212</f>
        <v>100</v>
      </c>
      <c r="E210" s="9">
        <f>IF(Resumo!H212&gt;=100,Resumo!H212,IF(Resumo!I212&gt;=38,Resumo!H212&amp;"*",Resumo!H212))</f>
        <v>74.69</v>
      </c>
      <c r="F210" s="84" t="str">
        <f>IF(Resumo!K212&gt;=100,Resumo!K212,IF(AND(Resumo!M212&lt;=40,Resumo!N212&lt;=65),Resumo!K212&amp;"*",Resumo!K212))</f>
        <v>88,34*</v>
      </c>
      <c r="G210" s="20">
        <f>IF(D210="N/A",SUM(COUNTIF(B210,"&gt;=100"),COUNTIF(B210:F210,"*"),COUNTIF(E210:F210,"&gt;=100"))+Plan1!G210-1,SUM(COUNTIF(B210,"&gt;=100"),COUNTIF(B210:F210,"*"),COUNTIF(E210:F210,"&gt;=100"))+Plan1!G210)</f>
        <v>3</v>
      </c>
      <c r="J210" s="76"/>
      <c r="K210" s="76"/>
    </row>
    <row r="211" spans="1:11" x14ac:dyDescent="0.25">
      <c r="A211" s="42" t="s">
        <v>204</v>
      </c>
      <c r="B211" s="140">
        <f>IF(Resumo!B213&gt;=100,Resumo!B213,IF(VLOOKUP('Plan1 (2)'!A211,'M1 Painel CSJT'!A:F,6,FALSE)&lt;40%,Resumo!B213&amp;"*",Resumo!B213))</f>
        <v>103.45</v>
      </c>
      <c r="C211" s="43">
        <f>Resumo!D213</f>
        <v>106.12938401846171</v>
      </c>
      <c r="D211" s="43">
        <f>Resumo!E213</f>
        <v>100</v>
      </c>
      <c r="E211" s="43" t="str">
        <f>IF(Resumo!H213&gt;=100,Resumo!H213,IF(Resumo!I213&gt;=38,Resumo!H213&amp;"*",Resumo!H213))</f>
        <v>67,67*</v>
      </c>
      <c r="F211" s="83" t="str">
        <f>IF(Resumo!K213&gt;=100,Resumo!K213,IF(AND(Resumo!M213&lt;=40,Resumo!N213&lt;=65),Resumo!K213&amp;"*",Resumo!K213))</f>
        <v>99,91*</v>
      </c>
      <c r="G211" s="77">
        <f>IF(D211="N/A",SUM(COUNTIF(B211,"&gt;=100"),COUNTIF(B211:F211,"*"),COUNTIF(E211:F211,"&gt;=100"))+Plan1!G211-1,SUM(COUNTIF(B211,"&gt;=100"),COUNTIF(B211:F211,"*"),COUNTIF(E211:F211,"&gt;=100"))+Plan1!G211)</f>
        <v>4</v>
      </c>
      <c r="J211" s="76"/>
      <c r="K211" s="76"/>
    </row>
    <row r="212" spans="1:11" x14ac:dyDescent="0.25">
      <c r="A212" s="40" t="s">
        <v>205</v>
      </c>
      <c r="B212" s="141" t="str">
        <f>IF(Resumo!B214&gt;=100,Resumo!B214,IF(VLOOKUP('Plan1 (2)'!A212,'M1 Painel CSJT'!A:F,6,FALSE)&lt;40%,Resumo!B214&amp;"*",Resumo!B214))</f>
        <v>94,39*</v>
      </c>
      <c r="C212" s="9">
        <f>Resumo!D214</f>
        <v>106.38297872340425</v>
      </c>
      <c r="D212" s="9">
        <f>Resumo!E214</f>
        <v>100</v>
      </c>
      <c r="E212" s="9" t="str">
        <f>IF(Resumo!H214&gt;=100,Resumo!H214,IF(Resumo!I214&gt;=38,Resumo!H214&amp;"*",Resumo!H214))</f>
        <v>92,63*</v>
      </c>
      <c r="F212" s="84" t="str">
        <f>IF(Resumo!K214&gt;=100,Resumo!K214,IF(AND(Resumo!M214&lt;=40,Resumo!N214&lt;=65),Resumo!K214&amp;"*",Resumo!K214))</f>
        <v>91,32*</v>
      </c>
      <c r="G212" s="20">
        <f>IF(D212="N/A",SUM(COUNTIF(B212,"&gt;=100"),COUNTIF(B212:F212,"*"),COUNTIF(E212:F212,"&gt;=100"))+Plan1!G212-1,SUM(COUNTIF(B212,"&gt;=100"),COUNTIF(B212:F212,"*"),COUNTIF(E212:F212,"&gt;=100"))+Plan1!G212)</f>
        <v>4</v>
      </c>
      <c r="J212" s="76"/>
      <c r="K212" s="76"/>
    </row>
    <row r="213" spans="1:11" x14ac:dyDescent="0.25">
      <c r="A213" s="42" t="s">
        <v>206</v>
      </c>
      <c r="B213" s="140" t="str">
        <f>IF(Resumo!B215&gt;=100,Resumo!B215,IF(VLOOKUP('Plan1 (2)'!A213,'M1 Painel CSJT'!A:F,6,FALSE)&lt;40%,Resumo!B215&amp;"*",Resumo!B215))</f>
        <v>94,74*</v>
      </c>
      <c r="C213" s="43">
        <f>Resumo!D215</f>
        <v>106.38297872340425</v>
      </c>
      <c r="D213" s="43">
        <f>Resumo!E215</f>
        <v>100</v>
      </c>
      <c r="E213" s="43" t="str">
        <f>IF(Resumo!H215&gt;=100,Resumo!H215,IF(Resumo!I215&gt;=38,Resumo!H215&amp;"*",Resumo!H215))</f>
        <v>83,77*</v>
      </c>
      <c r="F213" s="83" t="str">
        <f>IF(Resumo!K215&gt;=100,Resumo!K215,IF(AND(Resumo!M215&lt;=40,Resumo!N215&lt;=65),Resumo!K215&amp;"*",Resumo!K215))</f>
        <v>75,53*</v>
      </c>
      <c r="G213" s="77">
        <f>IF(D213="N/A",SUM(COUNTIF(B213,"&gt;=100"),COUNTIF(B213:F213,"*"),COUNTIF(E213:F213,"&gt;=100"))+Plan1!G213-1,SUM(COUNTIF(B213,"&gt;=100"),COUNTIF(B213:F213,"*"),COUNTIF(E213:F213,"&gt;=100"))+Plan1!G213)</f>
        <v>4</v>
      </c>
      <c r="J213" s="76"/>
      <c r="K213" s="76"/>
    </row>
    <row r="214" spans="1:11" x14ac:dyDescent="0.25">
      <c r="A214" s="40" t="s">
        <v>207</v>
      </c>
      <c r="B214" s="141" t="str">
        <f>IF(Resumo!B216&gt;=100,Resumo!B216,IF(VLOOKUP('Plan1 (2)'!A214,'M1 Painel CSJT'!A:F,6,FALSE)&lt;40%,Resumo!B216&amp;"*",Resumo!B216))</f>
        <v>92,37*</v>
      </c>
      <c r="C214" s="9">
        <f>Resumo!D216</f>
        <v>106.2715829341651</v>
      </c>
      <c r="D214" s="9">
        <f>Resumo!E216</f>
        <v>100</v>
      </c>
      <c r="E214" s="9" t="str">
        <f>IF(Resumo!H216&gt;=100,Resumo!H216,IF(Resumo!I216&gt;=38,Resumo!H216&amp;"*",Resumo!H216))</f>
        <v>85,46*</v>
      </c>
      <c r="F214" s="84" t="str">
        <f>IF(Resumo!K216&gt;=100,Resumo!K216,IF(AND(Resumo!M216&lt;=40,Resumo!N216&lt;=65),Resumo!K216&amp;"*",Resumo!K216))</f>
        <v>84,32*</v>
      </c>
      <c r="G214" s="20">
        <f>IF(D214="N/A",SUM(COUNTIF(B214,"&gt;=100"),COUNTIF(B214:F214,"*"),COUNTIF(E214:F214,"&gt;=100"))+Plan1!G214-1,SUM(COUNTIF(B214,"&gt;=100"),COUNTIF(B214:F214,"*"),COUNTIF(E214:F214,"&gt;=100"))+Plan1!G214)</f>
        <v>4</v>
      </c>
      <c r="J214" s="76"/>
      <c r="K214" s="76"/>
    </row>
    <row r="215" spans="1:11" x14ac:dyDescent="0.25">
      <c r="A215" s="42" t="s">
        <v>208</v>
      </c>
      <c r="B215" s="140" t="str">
        <f>IF(Resumo!B217&gt;=100,Resumo!B217,IF(VLOOKUP('Plan1 (2)'!A215,'M1 Painel CSJT'!A:F,6,FALSE)&lt;40%,Resumo!B217&amp;"*",Resumo!B217))</f>
        <v>98,2*</v>
      </c>
      <c r="C215" s="43">
        <f>Resumo!D217</f>
        <v>106.38297872340425</v>
      </c>
      <c r="D215" s="43">
        <f>Resumo!E217</f>
        <v>100</v>
      </c>
      <c r="E215" s="43">
        <f>IF(Resumo!H217&gt;=100,Resumo!H217,IF(Resumo!I217&gt;=38,Resumo!H217&amp;"*",Resumo!H217))</f>
        <v>103.46</v>
      </c>
      <c r="F215" s="83" t="str">
        <f>IF(Resumo!K217&gt;=100,Resumo!K217,IF(AND(Resumo!M217&lt;=40,Resumo!N217&lt;=65),Resumo!K217&amp;"*",Resumo!K217))</f>
        <v>88,77*</v>
      </c>
      <c r="G215" s="77">
        <f>IF(D215="N/A",SUM(COUNTIF(B215,"&gt;=100"),COUNTIF(B215:F215,"*"),COUNTIF(E215:F215,"&gt;=100"))+Plan1!G215-1,SUM(COUNTIF(B215,"&gt;=100"),COUNTIF(B215:F215,"*"),COUNTIF(E215:F215,"&gt;=100"))+Plan1!G215)</f>
        <v>4</v>
      </c>
      <c r="J215" s="76"/>
      <c r="K215" s="76"/>
    </row>
    <row r="216" spans="1:11" x14ac:dyDescent="0.25">
      <c r="A216" s="40" t="s">
        <v>209</v>
      </c>
      <c r="B216" s="141">
        <f>IF(Resumo!B218&gt;=100,Resumo!B218,IF(VLOOKUP('Plan1 (2)'!A216,'M1 Painel CSJT'!A:F,6,FALSE)&lt;40%,Resumo!B218&amp;"*",Resumo!B218))</f>
        <v>115.24000000000001</v>
      </c>
      <c r="C216" s="9">
        <f>Resumo!D218</f>
        <v>106.38297872340425</v>
      </c>
      <c r="D216" s="9">
        <f>Resumo!E218</f>
        <v>100</v>
      </c>
      <c r="E216" s="9">
        <f>IF(Resumo!H218&gt;=100,Resumo!H218,IF(Resumo!I218&gt;=38,Resumo!H218&amp;"*",Resumo!H218))</f>
        <v>69.89</v>
      </c>
      <c r="F216" s="84">
        <f>IF(Resumo!K218&gt;=100,Resumo!K218,IF(AND(Resumo!M218&lt;=40,Resumo!N218&lt;=65),Resumo!K218&amp;"*",Resumo!K218))</f>
        <v>110.81</v>
      </c>
      <c r="G216" s="20">
        <f>IF(D216="N/A",SUM(COUNTIF(B216,"&gt;=100"),COUNTIF(B216:F216,"*"),COUNTIF(E216:F216,"&gt;=100"))+Plan1!G216-1,SUM(COUNTIF(B216,"&gt;=100"),COUNTIF(B216:F216,"*"),COUNTIF(E216:F216,"&gt;=100"))+Plan1!G216)</f>
        <v>3</v>
      </c>
      <c r="J216" s="76"/>
      <c r="K216" s="76"/>
    </row>
    <row r="217" spans="1:11" x14ac:dyDescent="0.25">
      <c r="A217" s="42" t="s">
        <v>210</v>
      </c>
      <c r="B217" s="140">
        <f>IF(Resumo!B219&gt;=100,Resumo!B219,IF(VLOOKUP('Plan1 (2)'!A217,'M1 Painel CSJT'!A:F,6,FALSE)&lt;40%,Resumo!B219&amp;"*",Resumo!B219))</f>
        <v>103.86999999999999</v>
      </c>
      <c r="C217" s="43">
        <f>Resumo!D219</f>
        <v>106.38297872340425</v>
      </c>
      <c r="D217" s="43">
        <f>Resumo!E219</f>
        <v>100</v>
      </c>
      <c r="E217" s="43">
        <f>IF(Resumo!H219&gt;=100,Resumo!H219,IF(Resumo!I219&gt;=38,Resumo!H219&amp;"*",Resumo!H219))</f>
        <v>108.41</v>
      </c>
      <c r="F217" s="83" t="str">
        <f>IF(Resumo!K219&gt;=100,Resumo!K219,IF(AND(Resumo!M219&lt;=40,Resumo!N219&lt;=65),Resumo!K219&amp;"*",Resumo!K219))</f>
        <v>90,37*</v>
      </c>
      <c r="G217" s="77">
        <f>IF(D217="N/A",SUM(COUNTIF(B217,"&gt;=100"),COUNTIF(B217:F217,"*"),COUNTIF(E217:F217,"&gt;=100"))+Plan1!G217-1,SUM(COUNTIF(B217,"&gt;=100"),COUNTIF(B217:F217,"*"),COUNTIF(E217:F217,"&gt;=100"))+Plan1!G217)</f>
        <v>4</v>
      </c>
      <c r="J217" s="76"/>
      <c r="K217" s="76"/>
    </row>
    <row r="218" spans="1:11" x14ac:dyDescent="0.25">
      <c r="A218" s="40" t="s">
        <v>211</v>
      </c>
      <c r="B218" s="141" t="str">
        <f>IF(Resumo!B220&gt;=100,Resumo!B220,IF(VLOOKUP('Plan1 (2)'!A218,'M1 Painel CSJT'!A:F,6,FALSE)&lt;40%,Resumo!B220&amp;"*",Resumo!B220))</f>
        <v>94,54*</v>
      </c>
      <c r="C218" s="9">
        <f>Resumo!D220</f>
        <v>106.38297872340425</v>
      </c>
      <c r="D218" s="9">
        <f>Resumo!E220</f>
        <v>100</v>
      </c>
      <c r="E218" s="9">
        <f>IF(Resumo!H220&gt;=100,Resumo!H220,IF(Resumo!I220&gt;=38,Resumo!H220&amp;"*",Resumo!H220))</f>
        <v>126.53</v>
      </c>
      <c r="F218" s="84" t="str">
        <f>IF(Resumo!K220&gt;=100,Resumo!K220,IF(AND(Resumo!M220&lt;=40,Resumo!N220&lt;=65),Resumo!K220&amp;"*",Resumo!K220))</f>
        <v>91,86*</v>
      </c>
      <c r="G218" s="20">
        <f>IF(D218="N/A",SUM(COUNTIF(B218,"&gt;=100"),COUNTIF(B218:F218,"*"),COUNTIF(E218:F218,"&gt;=100"))+Plan1!G218-1,SUM(COUNTIF(B218,"&gt;=100"),COUNTIF(B218:F218,"*"),COUNTIF(E218:F218,"&gt;=100"))+Plan1!G218)</f>
        <v>4</v>
      </c>
      <c r="J218" s="76"/>
      <c r="K218" s="76"/>
    </row>
    <row r="219" spans="1:11" x14ac:dyDescent="0.25">
      <c r="A219" s="42" t="s">
        <v>212</v>
      </c>
      <c r="B219" s="140" t="str">
        <f>IF(Resumo!B221&gt;=100,Resumo!B221,IF(VLOOKUP('Plan1 (2)'!A219,'M1 Painel CSJT'!A:F,6,FALSE)&lt;40%,Resumo!B221&amp;"*",Resumo!B221))</f>
        <v>97,64*</v>
      </c>
      <c r="C219" s="43">
        <f>Resumo!D221</f>
        <v>106.38297872340425</v>
      </c>
      <c r="D219" s="43">
        <f>Resumo!E221</f>
        <v>100</v>
      </c>
      <c r="E219" s="43" t="str">
        <f>IF(Resumo!H221&gt;=100,Resumo!H221,IF(Resumo!I221&gt;=38,Resumo!H221&amp;"*",Resumo!H221))</f>
        <v>91,19*</v>
      </c>
      <c r="F219" s="83" t="str">
        <f>IF(Resumo!K221&gt;=100,Resumo!K221,IF(AND(Resumo!M221&lt;=40,Resumo!N221&lt;=65),Resumo!K221&amp;"*",Resumo!K221))</f>
        <v>85,28*</v>
      </c>
      <c r="G219" s="77">
        <f>IF(D219="N/A",SUM(COUNTIF(B219,"&gt;=100"),COUNTIF(B219:F219,"*"),COUNTIF(E219:F219,"&gt;=100"))+Plan1!G219-1,SUM(COUNTIF(B219,"&gt;=100"),COUNTIF(B219:F219,"*"),COUNTIF(E219:F219,"&gt;=100"))+Plan1!G219)</f>
        <v>4</v>
      </c>
      <c r="J219" s="76"/>
      <c r="K219" s="76"/>
    </row>
    <row r="220" spans="1:11" x14ac:dyDescent="0.25">
      <c r="A220" s="40" t="s">
        <v>213</v>
      </c>
      <c r="B220" s="141" t="str">
        <f>IF(Resumo!B222&gt;=100,Resumo!B222,IF(VLOOKUP('Plan1 (2)'!A220,'M1 Painel CSJT'!A:F,6,FALSE)&lt;40%,Resumo!B222&amp;"*",Resumo!B222))</f>
        <v>96,84*</v>
      </c>
      <c r="C220" s="9">
        <f>Resumo!D222</f>
        <v>106.38297872340425</v>
      </c>
      <c r="D220" s="9">
        <f>Resumo!E222</f>
        <v>100</v>
      </c>
      <c r="E220" s="9">
        <f>IF(Resumo!H222&gt;=100,Resumo!H222,IF(Resumo!I222&gt;=38,Resumo!H222&amp;"*",Resumo!H222))</f>
        <v>108.62</v>
      </c>
      <c r="F220" s="84" t="str">
        <f>IF(Resumo!K222&gt;=100,Resumo!K222,IF(AND(Resumo!M222&lt;=40,Resumo!N222&lt;=65),Resumo!K222&amp;"*",Resumo!K222))</f>
        <v>93,56*</v>
      </c>
      <c r="G220" s="20">
        <f>IF(D220="N/A",SUM(COUNTIF(B220,"&gt;=100"),COUNTIF(B220:F220,"*"),COUNTIF(E220:F220,"&gt;=100"))+Plan1!G220-1,SUM(COUNTIF(B220,"&gt;=100"),COUNTIF(B220:F220,"*"),COUNTIF(E220:F220,"&gt;=100"))+Plan1!G220)</f>
        <v>4</v>
      </c>
      <c r="J220" s="76"/>
      <c r="K220" s="76"/>
    </row>
    <row r="221" spans="1:11" x14ac:dyDescent="0.25">
      <c r="A221" s="42" t="s">
        <v>214</v>
      </c>
      <c r="B221" s="140" t="str">
        <f>IF(Resumo!B223&gt;=100,Resumo!B223,IF(VLOOKUP('Plan1 (2)'!A221,'M1 Painel CSJT'!A:F,6,FALSE)&lt;40%,Resumo!B223&amp;"*",Resumo!B223))</f>
        <v>99,15*</v>
      </c>
      <c r="C221" s="43">
        <f>Resumo!D223</f>
        <v>106.38297872340425</v>
      </c>
      <c r="D221" s="43">
        <f>Resumo!E223</f>
        <v>100</v>
      </c>
      <c r="E221" s="43" t="str">
        <f>IF(Resumo!H223&gt;=100,Resumo!H223,IF(Resumo!I223&gt;=38,Resumo!H223&amp;"*",Resumo!H223))</f>
        <v>78,21*</v>
      </c>
      <c r="F221" s="83">
        <f>IF(Resumo!K223&gt;=100,Resumo!K223,IF(AND(Resumo!M223&lt;=40,Resumo!N223&lt;=65),Resumo!K223&amp;"*",Resumo!K223))</f>
        <v>119.38</v>
      </c>
      <c r="G221" s="77">
        <f>IF(D221="N/A",SUM(COUNTIF(B221,"&gt;=100"),COUNTIF(B221:F221,"*"),COUNTIF(E221:F221,"&gt;=100"))+Plan1!G221-1,SUM(COUNTIF(B221,"&gt;=100"),COUNTIF(B221:F221,"*"),COUNTIF(E221:F221,"&gt;=100"))+Plan1!G221)</f>
        <v>4</v>
      </c>
      <c r="J221" s="76"/>
      <c r="K221" s="76"/>
    </row>
    <row r="222" spans="1:11" ht="16" thickBot="1" x14ac:dyDescent="0.3">
      <c r="A222" s="41" t="s">
        <v>215</v>
      </c>
      <c r="B222" s="141" t="str">
        <f>IF(Resumo!B224&gt;=100,Resumo!B224,IF(VLOOKUP('Plan1 (2)'!A222,'M1 Painel CSJT'!A:F,6,FALSE)&lt;40%,Resumo!B224&amp;"*",Resumo!B224))</f>
        <v>94,81*</v>
      </c>
      <c r="C222" s="9">
        <f>Resumo!D224</f>
        <v>106.22968912870195</v>
      </c>
      <c r="D222" s="9">
        <f>Resumo!E224</f>
        <v>100</v>
      </c>
      <c r="E222" s="9" t="str">
        <f>IF(Resumo!H224&gt;=100,Resumo!H224,IF(Resumo!I224&gt;=38,Resumo!H224&amp;"*",Resumo!H224))</f>
        <v>85,01*</v>
      </c>
      <c r="F222" s="88" t="str">
        <f>IF(Resumo!K224&gt;=100,Resumo!K224,IF(AND(Resumo!M224&lt;=40,Resumo!N224&lt;=65),Resumo!K224&amp;"*",Resumo!K224))</f>
        <v>83,9*</v>
      </c>
      <c r="G222" s="20">
        <f>IF(D222="N/A",SUM(COUNTIF(B222,"&gt;=100"),COUNTIF(B222:F222,"*"),COUNTIF(E222:F222,"&gt;=100"))+Plan1!G222-1,SUM(COUNTIF(B222,"&gt;=100"),COUNTIF(B222:F222,"*"),COUNTIF(E222:F222,"&gt;=100"))+Plan1!G222)</f>
        <v>4</v>
      </c>
      <c r="J222" s="76"/>
      <c r="K222" s="76"/>
    </row>
    <row r="223" spans="1:11" ht="16" thickBot="1" x14ac:dyDescent="0.3">
      <c r="A223" s="16" t="s">
        <v>246</v>
      </c>
      <c r="B223" s="143" t="str">
        <f>IF(Resumo!B225&gt;=100,Resumo!B225,IF(VLOOKUP('Plan1 (2)'!A223,'M1 Painel CSJT'!A:F,6,FALSE)&lt;40%,Resumo!B225&amp;"*",Resumo!B225))</f>
        <v>97,52*</v>
      </c>
      <c r="C223" s="11">
        <f>Resumo!D225</f>
        <v>106.25402240675828</v>
      </c>
      <c r="D223" s="11">
        <f>Resumo!E225</f>
        <v>100</v>
      </c>
      <c r="E223" s="21" t="str">
        <f>IF(Resumo!H225&gt;=100,Resumo!H225,IF(Resumo!I225&gt;=38,Resumo!H225&amp;"*",Resumo!H225))</f>
        <v>97,42*</v>
      </c>
      <c r="F223" s="11" t="str">
        <f>IF(Resumo!K225&gt;=100,Resumo!K225,IF(AND(Resumo!M225&lt;=40,Resumo!N225&lt;=65),Resumo!K225&amp;"*",Resumo!K225))</f>
        <v>97,99*</v>
      </c>
      <c r="G223" s="21">
        <f>IF(D223="N/A",SUM(COUNTIF(B223,"&gt;=100"),COUNTIF(B223:F223,"*"),COUNTIF(E223:F223,"&gt;=100"))+Plan1!G223-1,SUM(COUNTIF(B223,"&gt;=100"),COUNTIF(B223:F223,"*"),COUNTIF(E223:F223,"&gt;=100"))+Plan1!G223)</f>
        <v>4</v>
      </c>
      <c r="J223" s="76"/>
      <c r="K223" s="76"/>
    </row>
    <row r="224" spans="1:11" ht="14.5" x14ac:dyDescent="0.25">
      <c r="A224" s="89" t="s">
        <v>298</v>
      </c>
      <c r="B224" s="90"/>
      <c r="C224" s="90"/>
      <c r="D224" s="90"/>
      <c r="E224" s="90"/>
      <c r="F224" s="90"/>
      <c r="G224" s="91"/>
    </row>
    <row r="225" spans="1:12" ht="14.5" x14ac:dyDescent="0.25">
      <c r="A225" s="90"/>
      <c r="B225" s="90"/>
      <c r="C225" s="90"/>
      <c r="D225" s="90"/>
      <c r="E225" s="90"/>
      <c r="F225" s="90"/>
      <c r="G225" s="91"/>
    </row>
    <row r="226" spans="1:12" ht="12.75" customHeight="1" x14ac:dyDescent="0.25">
      <c r="A226" s="92" t="s">
        <v>258</v>
      </c>
      <c r="G226" s="93"/>
    </row>
    <row r="227" spans="1:12" ht="12.75" customHeight="1" x14ac:dyDescent="0.25">
      <c r="A227" s="94" t="s">
        <v>278</v>
      </c>
      <c r="G227" s="93"/>
    </row>
    <row r="228" spans="1:12" x14ac:dyDescent="0.35">
      <c r="A228" s="94" t="s">
        <v>273</v>
      </c>
      <c r="B228" s="95"/>
      <c r="C228" s="95"/>
      <c r="D228" s="95"/>
      <c r="E228" s="95"/>
      <c r="F228" s="95"/>
      <c r="G228" s="93"/>
      <c r="I228" s="51"/>
      <c r="J228" s="51"/>
      <c r="K228" s="52"/>
      <c r="L228" s="52"/>
    </row>
    <row r="229" spans="1:12" x14ac:dyDescent="0.35">
      <c r="A229" s="94" t="s">
        <v>259</v>
      </c>
      <c r="B229" s="95"/>
      <c r="C229" s="95"/>
      <c r="D229" s="95"/>
      <c r="E229" s="95"/>
      <c r="F229" s="95"/>
      <c r="G229" s="93"/>
      <c r="I229" s="52"/>
      <c r="J229" s="52"/>
      <c r="K229" s="52"/>
      <c r="L229" s="52"/>
    </row>
    <row r="230" spans="1:12" ht="15" x14ac:dyDescent="0.35">
      <c r="A230" s="96" t="s">
        <v>260</v>
      </c>
      <c r="B230" s="97"/>
      <c r="C230" s="97"/>
      <c r="D230" s="97"/>
      <c r="E230" s="97"/>
      <c r="F230" s="97"/>
      <c r="G230" s="98"/>
      <c r="I230" s="52"/>
      <c r="J230" s="52"/>
      <c r="K230" s="52"/>
      <c r="L230" s="52"/>
    </row>
    <row r="231" spans="1:12" ht="14.25" customHeight="1" x14ac:dyDescent="0.25">
      <c r="A231" s="94" t="s">
        <v>276</v>
      </c>
      <c r="B231" s="94"/>
      <c r="C231" s="94"/>
      <c r="D231" s="94"/>
      <c r="E231" s="94"/>
      <c r="F231" s="94"/>
      <c r="G231" s="94"/>
    </row>
    <row r="232" spans="1:12" x14ac:dyDescent="0.25">
      <c r="A232" s="118" t="s">
        <v>279</v>
      </c>
    </row>
    <row r="233" spans="1:12" x14ac:dyDescent="0.25">
      <c r="A233" s="94" t="s">
        <v>261</v>
      </c>
    </row>
    <row r="235" spans="1:12" x14ac:dyDescent="0.25">
      <c r="A235" s="162" t="s">
        <v>262</v>
      </c>
      <c r="B235" s="162"/>
      <c r="C235" s="162"/>
      <c r="D235" s="162"/>
      <c r="E235" s="162"/>
      <c r="F235" s="162"/>
    </row>
  </sheetData>
  <autoFilter ref="A4:G224" xr:uid="{00000000-0009-0000-0000-000007000000}"/>
  <mergeCells count="4">
    <mergeCell ref="A4:A5"/>
    <mergeCell ref="A235:F235"/>
    <mergeCell ref="G4:G5"/>
    <mergeCell ref="B1:G3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3</vt:i4>
      </vt:variant>
    </vt:vector>
  </HeadingPairs>
  <TitlesOfParts>
    <vt:vector size="11" baseType="lpstr">
      <vt:lpstr>Resumo</vt:lpstr>
      <vt:lpstr>M1 Painel CSJT</vt:lpstr>
      <vt:lpstr>M2 (prt1) Painel CSJT</vt:lpstr>
      <vt:lpstr>M2 (prt2) Painel CSJT</vt:lpstr>
      <vt:lpstr>M3 Painel CSJT</vt:lpstr>
      <vt:lpstr>M5 Painel CSJT</vt:lpstr>
      <vt:lpstr>Plan1</vt:lpstr>
      <vt:lpstr>Plan1 (2)</vt:lpstr>
      <vt:lpstr>Plan1!Titulos_de_impressao</vt:lpstr>
      <vt:lpstr>'Plan1 (2)'!Titulos_de_impressao</vt:lpstr>
      <vt:lpstr>Resumo!Titulos_de_impressao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TERRA</dc:creator>
  <cp:lastModifiedBy>RODRIGO BAZILIO TERRA</cp:lastModifiedBy>
  <cp:lastPrinted>2026-02-03T15:16:40Z</cp:lastPrinted>
  <dcterms:created xsi:type="dcterms:W3CDTF">2021-03-01T17:38:21Z</dcterms:created>
  <dcterms:modified xsi:type="dcterms:W3CDTF">2026-03-30T15:00:30Z</dcterms:modified>
</cp:coreProperties>
</file>